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19425" windowHeight="11025" activeTab="1"/>
  </bookViews>
  <sheets>
    <sheet name="Прил. 3 фин" sheetId="22" r:id="rId1"/>
    <sheet name="прил 4 ист" sheetId="23" r:id="rId2"/>
  </sheets>
  <definedNames>
    <definedName name="_xlnm.Print_Titles" localSheetId="1">'прил 4 ист'!$8:$8</definedName>
    <definedName name="_xlnm.Print_Area" localSheetId="1">'прил 4 ист'!$A$1:$J$89</definedName>
    <definedName name="_xlnm.Print_Area" localSheetId="0">'Прил. 3 фин'!$A$1:$N$78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2" i="23"/>
  <c r="E51"/>
  <c r="E22" l="1"/>
  <c r="E21"/>
  <c r="I54" i="22"/>
  <c r="I53"/>
  <c r="J13" l="1"/>
  <c r="J55"/>
  <c r="I60"/>
  <c r="E27" i="23"/>
  <c r="I57" i="22"/>
  <c r="F57" i="23"/>
  <c r="F78"/>
  <c r="E25"/>
  <c r="J31"/>
  <c r="I31"/>
  <c r="H31"/>
  <c r="J30"/>
  <c r="I30"/>
  <c r="H30"/>
  <c r="G31"/>
  <c r="F31"/>
  <c r="J32"/>
  <c r="I32"/>
  <c r="H32"/>
  <c r="G32"/>
  <c r="F32"/>
  <c r="F27"/>
  <c r="G27"/>
  <c r="F40"/>
  <c r="G40"/>
  <c r="J26" i="22" l="1"/>
  <c r="O52"/>
  <c r="O51"/>
  <c r="O50"/>
  <c r="N49"/>
  <c r="M49"/>
  <c r="L49"/>
  <c r="K49"/>
  <c r="J49"/>
  <c r="I49"/>
  <c r="O49" s="1"/>
  <c r="J27" i="23"/>
  <c r="H27"/>
  <c r="L12" i="22"/>
  <c r="J28" i="23"/>
  <c r="I28"/>
  <c r="H28"/>
  <c r="G28"/>
  <c r="F28"/>
  <c r="E28"/>
  <c r="I27"/>
  <c r="G25"/>
  <c r="F25"/>
  <c r="G26"/>
  <c r="F26"/>
  <c r="J26"/>
  <c r="I26"/>
  <c r="H26"/>
  <c r="E26"/>
  <c r="L42"/>
  <c r="L41"/>
  <c r="L40"/>
  <c r="L37"/>
  <c r="L36"/>
  <c r="L35"/>
  <c r="J34"/>
  <c r="I34"/>
  <c r="H34"/>
  <c r="G34"/>
  <c r="F34"/>
  <c r="E34"/>
  <c r="D34"/>
  <c r="K55" i="22"/>
  <c r="G57" i="23" s="1"/>
  <c r="K60" i="22"/>
  <c r="J60"/>
  <c r="K57"/>
  <c r="J57"/>
  <c r="J36"/>
  <c r="N43"/>
  <c r="M43"/>
  <c r="L43"/>
  <c r="K43"/>
  <c r="J43"/>
  <c r="I43"/>
  <c r="H46"/>
  <c r="H43"/>
  <c r="H49"/>
  <c r="O43" l="1"/>
  <c r="E24" i="23"/>
  <c r="L34"/>
  <c r="O60" i="22"/>
  <c r="D22" i="23"/>
  <c r="D30"/>
  <c r="D31"/>
  <c r="D32"/>
  <c r="H55" i="22"/>
  <c r="O62"/>
  <c r="H61"/>
  <c r="D57" i="23" s="1"/>
  <c r="H57" i="22"/>
  <c r="D56" i="23" s="1"/>
  <c r="O33" i="22"/>
  <c r="O34"/>
  <c r="H14"/>
  <c r="D21" i="23" s="1"/>
  <c r="D16" s="1"/>
  <c r="D17"/>
  <c r="H12" i="22"/>
  <c r="J22" i="23" l="1"/>
  <c r="I22"/>
  <c r="H22"/>
  <c r="G22"/>
  <c r="N55" i="22"/>
  <c r="J57" i="23" s="1"/>
  <c r="M55" i="22"/>
  <c r="I57" i="23" s="1"/>
  <c r="L55" i="22"/>
  <c r="H57" i="23" s="1"/>
  <c r="J25"/>
  <c r="I25"/>
  <c r="H25"/>
  <c r="F22"/>
  <c r="N57" i="22" l="1"/>
  <c r="M57"/>
  <c r="I56" i="23" s="1"/>
  <c r="L57" i="22"/>
  <c r="G56" i="23"/>
  <c r="O31" i="22"/>
  <c r="D27" i="23"/>
  <c r="D25"/>
  <c r="D26"/>
  <c r="J56"/>
  <c r="H56"/>
  <c r="F56"/>
  <c r="E56"/>
  <c r="B59"/>
  <c r="H64" i="22"/>
  <c r="D62" i="23" s="1"/>
  <c r="E29" l="1"/>
  <c r="D29"/>
  <c r="N46" i="22"/>
  <c r="M46"/>
  <c r="L46"/>
  <c r="O46" l="1"/>
  <c r="I12"/>
  <c r="O23"/>
  <c r="J39" i="23"/>
  <c r="I39"/>
  <c r="H39"/>
  <c r="G39"/>
  <c r="F39"/>
  <c r="E39"/>
  <c r="D39"/>
  <c r="L20"/>
  <c r="L39" l="1"/>
  <c r="E19"/>
  <c r="L47"/>
  <c r="L46"/>
  <c r="L45"/>
  <c r="I44"/>
  <c r="G44"/>
  <c r="E44"/>
  <c r="J44"/>
  <c r="H44"/>
  <c r="F44"/>
  <c r="D44"/>
  <c r="B44"/>
  <c r="B54"/>
  <c r="B75"/>
  <c r="O78" i="22"/>
  <c r="O77"/>
  <c r="O74"/>
  <c r="O73"/>
  <c r="O70"/>
  <c r="O69"/>
  <c r="O63"/>
  <c r="O61"/>
  <c r="O59"/>
  <c r="O58"/>
  <c r="O57"/>
  <c r="O27"/>
  <c r="N76"/>
  <c r="N75" s="1"/>
  <c r="M76"/>
  <c r="M75" s="1"/>
  <c r="L76"/>
  <c r="L75" s="1"/>
  <c r="K76"/>
  <c r="K75" s="1"/>
  <c r="J76"/>
  <c r="J75" s="1"/>
  <c r="I76"/>
  <c r="H76"/>
  <c r="N72"/>
  <c r="M72"/>
  <c r="L72"/>
  <c r="K72"/>
  <c r="J72"/>
  <c r="I72"/>
  <c r="E78" i="23" s="1"/>
  <c r="H72" i="22"/>
  <c r="N68"/>
  <c r="J62" i="23" s="1"/>
  <c r="M68" i="22"/>
  <c r="I62" i="23" s="1"/>
  <c r="L68" i="22"/>
  <c r="H62" i="23" s="1"/>
  <c r="K68" i="22"/>
  <c r="G62" i="23" s="1"/>
  <c r="J68" i="22"/>
  <c r="F62" i="23" s="1"/>
  <c r="I68" i="22"/>
  <c r="E62" i="23" s="1"/>
  <c r="H68" i="22"/>
  <c r="H54"/>
  <c r="O56"/>
  <c r="H25"/>
  <c r="H24" s="1"/>
  <c r="O68" l="1"/>
  <c r="L25" i="23"/>
  <c r="L56"/>
  <c r="D54"/>
  <c r="E54"/>
  <c r="D52"/>
  <c r="L30"/>
  <c r="L44"/>
  <c r="O42" i="22"/>
  <c r="O40"/>
  <c r="O38"/>
  <c r="O37"/>
  <c r="O32"/>
  <c r="O20"/>
  <c r="O19"/>
  <c r="O28" l="1"/>
  <c r="O26"/>
  <c r="N25"/>
  <c r="N24" s="1"/>
  <c r="L25"/>
  <c r="L24" s="1"/>
  <c r="J25"/>
  <c r="J24" s="1"/>
  <c r="M25"/>
  <c r="M24" s="1"/>
  <c r="K25"/>
  <c r="K24" s="1"/>
  <c r="I25"/>
  <c r="I24" s="1"/>
  <c r="O39"/>
  <c r="H11"/>
  <c r="O21"/>
  <c r="D51" i="23"/>
  <c r="F51"/>
  <c r="G51"/>
  <c r="H51"/>
  <c r="I51"/>
  <c r="J51"/>
  <c r="J64"/>
  <c r="I64"/>
  <c r="H64"/>
  <c r="G64"/>
  <c r="F64"/>
  <c r="E64"/>
  <c r="D64"/>
  <c r="D81"/>
  <c r="E81"/>
  <c r="F81"/>
  <c r="G81"/>
  <c r="H81"/>
  <c r="I81"/>
  <c r="J81"/>
  <c r="D82"/>
  <c r="E82"/>
  <c r="F82"/>
  <c r="G82"/>
  <c r="H82"/>
  <c r="I82"/>
  <c r="J82"/>
  <c r="D84"/>
  <c r="E84"/>
  <c r="F84"/>
  <c r="G84"/>
  <c r="H84"/>
  <c r="I84"/>
  <c r="J84"/>
  <c r="J74"/>
  <c r="D71"/>
  <c r="E71"/>
  <c r="F71"/>
  <c r="G71"/>
  <c r="H71"/>
  <c r="I71"/>
  <c r="J71"/>
  <c r="D72"/>
  <c r="E72"/>
  <c r="F72"/>
  <c r="G72"/>
  <c r="H72"/>
  <c r="I72"/>
  <c r="J72"/>
  <c r="D74"/>
  <c r="E74"/>
  <c r="F74"/>
  <c r="G74"/>
  <c r="H74"/>
  <c r="I74"/>
  <c r="D50"/>
  <c r="E50"/>
  <c r="E10" s="1"/>
  <c r="F50"/>
  <c r="F10" s="1"/>
  <c r="G50"/>
  <c r="G10" s="1"/>
  <c r="H50"/>
  <c r="H10" s="1"/>
  <c r="I50"/>
  <c r="I10" s="1"/>
  <c r="J50"/>
  <c r="J10" s="1"/>
  <c r="D53"/>
  <c r="E53"/>
  <c r="F53"/>
  <c r="G53"/>
  <c r="H53"/>
  <c r="I53"/>
  <c r="J53"/>
  <c r="D28"/>
  <c r="D15"/>
  <c r="E15"/>
  <c r="F15"/>
  <c r="G15"/>
  <c r="H15"/>
  <c r="I15"/>
  <c r="J15"/>
  <c r="D18"/>
  <c r="E18"/>
  <c r="F18"/>
  <c r="G18"/>
  <c r="H18"/>
  <c r="I18"/>
  <c r="J18"/>
  <c r="B85"/>
  <c r="B80"/>
  <c r="B64"/>
  <c r="B29"/>
  <c r="E49" l="1"/>
  <c r="L27"/>
  <c r="L32"/>
  <c r="L26"/>
  <c r="L31"/>
  <c r="O25" i="22"/>
  <c r="L51" i="23"/>
  <c r="D10"/>
  <c r="L10" s="1"/>
  <c r="I13"/>
  <c r="E13"/>
  <c r="G13"/>
  <c r="H13"/>
  <c r="D13"/>
  <c r="J13"/>
  <c r="F13"/>
  <c r="I64" i="22"/>
  <c r="J64"/>
  <c r="K64"/>
  <c r="L64"/>
  <c r="M64"/>
  <c r="N64"/>
  <c r="D88" i="23"/>
  <c r="E88"/>
  <c r="F88"/>
  <c r="G85"/>
  <c r="E75"/>
  <c r="F21"/>
  <c r="G21"/>
  <c r="H21"/>
  <c r="I21"/>
  <c r="J21"/>
  <c r="L13" l="1"/>
  <c r="N54" i="22"/>
  <c r="N53" s="1"/>
  <c r="L54"/>
  <c r="L53" s="1"/>
  <c r="J54"/>
  <c r="J53" s="1"/>
  <c r="M54"/>
  <c r="M53" s="1"/>
  <c r="K54"/>
  <c r="K53" s="1"/>
  <c r="O64"/>
  <c r="H53"/>
  <c r="J19" i="23"/>
  <c r="N12" i="22"/>
  <c r="N11" s="1"/>
  <c r="H19" i="23"/>
  <c r="L11" i="22"/>
  <c r="L10" s="1"/>
  <c r="F19" i="23"/>
  <c r="J12" i="22"/>
  <c r="J11" s="1"/>
  <c r="I19" i="23"/>
  <c r="M12" i="22"/>
  <c r="M11" s="1"/>
  <c r="M10" s="1"/>
  <c r="G19" i="23"/>
  <c r="K12" i="22"/>
  <c r="K11" s="1"/>
  <c r="L21" i="23"/>
  <c r="I71" i="22"/>
  <c r="O76"/>
  <c r="O55"/>
  <c r="E17" i="23"/>
  <c r="O13" i="22"/>
  <c r="O72"/>
  <c r="I29" i="23"/>
  <c r="J17"/>
  <c r="H17"/>
  <c r="G17"/>
  <c r="E73"/>
  <c r="L71" i="22"/>
  <c r="H78" i="23"/>
  <c r="H71" i="22"/>
  <c r="D78" i="23"/>
  <c r="I85"/>
  <c r="I83"/>
  <c r="E83"/>
  <c r="E85"/>
  <c r="M71" i="22"/>
  <c r="I78" i="23"/>
  <c r="J83"/>
  <c r="J85"/>
  <c r="F83"/>
  <c r="F85"/>
  <c r="G83"/>
  <c r="H29"/>
  <c r="G29"/>
  <c r="N71" i="22"/>
  <c r="J78" i="23"/>
  <c r="J71" i="22"/>
  <c r="K71"/>
  <c r="G78" i="23"/>
  <c r="H85"/>
  <c r="H83"/>
  <c r="D85"/>
  <c r="D83"/>
  <c r="O14" i="22"/>
  <c r="N10" l="1"/>
  <c r="L85" i="23"/>
  <c r="I17"/>
  <c r="F17"/>
  <c r="O53" i="22"/>
  <c r="J10"/>
  <c r="E12" i="23"/>
  <c r="G54"/>
  <c r="G52"/>
  <c r="G49" s="1"/>
  <c r="I52"/>
  <c r="I49" s="1"/>
  <c r="I54"/>
  <c r="L57"/>
  <c r="F54"/>
  <c r="F52"/>
  <c r="H54"/>
  <c r="H52"/>
  <c r="H49" s="1"/>
  <c r="J54"/>
  <c r="J52"/>
  <c r="J49" s="1"/>
  <c r="L22"/>
  <c r="O71" i="22"/>
  <c r="O54"/>
  <c r="I11"/>
  <c r="O11" s="1"/>
  <c r="O12"/>
  <c r="J29" i="23"/>
  <c r="I24"/>
  <c r="E16"/>
  <c r="E11" s="1"/>
  <c r="F75"/>
  <c r="F73"/>
  <c r="D19"/>
  <c r="H75"/>
  <c r="H73"/>
  <c r="J16"/>
  <c r="J11" s="1"/>
  <c r="G75"/>
  <c r="G73"/>
  <c r="J75"/>
  <c r="J73"/>
  <c r="I75"/>
  <c r="I73"/>
  <c r="D75"/>
  <c r="D73"/>
  <c r="D12" s="1"/>
  <c r="F16"/>
  <c r="F11" s="1"/>
  <c r="I16"/>
  <c r="I11" s="1"/>
  <c r="H16"/>
  <c r="H11" s="1"/>
  <c r="G16"/>
  <c r="G11" s="1"/>
  <c r="O16" i="22"/>
  <c r="J80" i="23"/>
  <c r="J24"/>
  <c r="I80"/>
  <c r="G24"/>
  <c r="H24"/>
  <c r="D49"/>
  <c r="D80"/>
  <c r="E80"/>
  <c r="F80"/>
  <c r="G80"/>
  <c r="H80"/>
  <c r="G12" l="1"/>
  <c r="H12"/>
  <c r="L17"/>
  <c r="F12"/>
  <c r="I12"/>
  <c r="J12"/>
  <c r="D11"/>
  <c r="L11" s="1"/>
  <c r="L16"/>
  <c r="L52"/>
  <c r="F49"/>
  <c r="L49" s="1"/>
  <c r="L54"/>
  <c r="L19"/>
  <c r="L80"/>
  <c r="J70"/>
  <c r="I59"/>
  <c r="J14"/>
  <c r="I70"/>
  <c r="I14"/>
  <c r="J59"/>
  <c r="H70"/>
  <c r="D70"/>
  <c r="E70"/>
  <c r="E14"/>
  <c r="G70"/>
  <c r="G9"/>
  <c r="F70"/>
  <c r="E59"/>
  <c r="F59"/>
  <c r="G14"/>
  <c r="H59"/>
  <c r="D59"/>
  <c r="G59"/>
  <c r="D24"/>
  <c r="F14"/>
  <c r="H14"/>
  <c r="L12" l="1"/>
  <c r="J9"/>
  <c r="L70"/>
  <c r="L59"/>
  <c r="H9"/>
  <c r="I9"/>
  <c r="D14"/>
  <c r="L14" s="1"/>
  <c r="E9"/>
  <c r="D9"/>
  <c r="I75" i="22" l="1"/>
  <c r="I10" s="1"/>
  <c r="O66" l="1"/>
  <c r="O65"/>
  <c r="O36"/>
  <c r="O35"/>
  <c r="O15"/>
  <c r="O17"/>
  <c r="O29"/>
  <c r="O67"/>
  <c r="K10" l="1"/>
  <c r="O18" l="1"/>
  <c r="O24" l="1"/>
  <c r="F29" i="23" l="1"/>
  <c r="L29" s="1"/>
  <c r="H75" i="22"/>
  <c r="H10" s="1"/>
  <c r="O10" s="1"/>
  <c r="F24" i="23" l="1"/>
  <c r="L24" s="1"/>
  <c r="F9"/>
  <c r="L9" s="1"/>
  <c r="O75" i="22" l="1"/>
</calcChain>
</file>

<file path=xl/sharedStrings.xml><?xml version="1.0" encoding="utf-8"?>
<sst xmlns="http://schemas.openxmlformats.org/spreadsheetml/2006/main" count="624" uniqueCount="183">
  <si>
    <t>Подпрограмма 1</t>
  </si>
  <si>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</si>
  <si>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</si>
  <si>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</si>
  <si>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</si>
  <si>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</si>
  <si>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</si>
  <si>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</si>
  <si>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</si>
  <si>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</si>
  <si>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</si>
  <si>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</si>
  <si>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</si>
  <si>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</si>
  <si>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</si>
  <si>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Реализация методического сопровождения развития муниципальной системы образования</t>
  </si>
  <si>
    <t>Реализация образовательной программы дошкольного образования</t>
  </si>
  <si>
    <t>Реализация образовательных программ начального общего, основного общего, среднего общего образования</t>
  </si>
  <si>
    <t>Реализация дополнительных общеразвивающих образовательных программ</t>
  </si>
  <si>
    <t>Обеспечение условий осуществления образовательной деятельности по программам дошкольного образования</t>
  </si>
  <si>
    <t>Мероприятие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</si>
  <si>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 государственных образовательных организаций Республики Карелия</t>
  </si>
  <si>
    <t xml:space="preserve">Мероприятие </t>
  </si>
  <si>
    <t>Обеспечение условий осуществления образовательной деятельности в учреждениях по внешкольной работе с детьми</t>
  </si>
  <si>
    <t>Обеспечение условий для осуществления деятельности учреждениями предоставляющими услуги в сфере образования</t>
  </si>
  <si>
    <t xml:space="preserve">Обеспечение условий осуществления образовательной деятельности по основным общеобразовательным программам 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</si>
  <si>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20.12.2013 года №1755-ЗРК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</si>
  <si>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Подпрограмма 4</t>
  </si>
  <si>
    <t>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</si>
  <si>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Основное мероприятие </t>
  </si>
  <si>
    <t>Основное мероприятие</t>
  </si>
  <si>
    <t>Субсидия на реализацию мероприятий государственной программы Республики Карелия "Развитие образования"</t>
  </si>
  <si>
    <t>Мероприятия в области содействия занятости населения</t>
  </si>
  <si>
    <t>Софинансирование мероприятий на подвоз детей к образовательным организациям</t>
  </si>
  <si>
    <t>Софинансирование мероприятий на частичную компенсацию дополнительных расходов на повышение оплаты труда работников муниципальных образовательных учреждений дополнительного образования детей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</si>
  <si>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</si>
  <si>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</si>
  <si>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функционирования модели персонифицированного финансирования дополнительного образования детей</t>
  </si>
  <si>
    <t>Персонифицированное финансирование дополнительного образования детей в МАОУ ДО «Беломорская ДЮСШ им. А.В.Филиппова»</t>
  </si>
  <si>
    <t xml:space="preserve">Персонифицированное финансирование дополнительного образования детей в МАОУ ДО «Беломорский ЦДО» </t>
  </si>
  <si>
    <t>Персонифицированное финансирование дополнительного образования детей в МУ ДО «Беломорская детская школа искусств имени А.Ю.Бесолова»</t>
  </si>
  <si>
    <t>иные источники</t>
  </si>
  <si>
    <t xml:space="preserve">средства, поступающие в бюджет из бюджетов поселений </t>
  </si>
  <si>
    <t xml:space="preserve">средства бюджета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</si>
  <si>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</si>
  <si>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</si>
  <si>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</si>
  <si>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3 </t>
  </si>
  <si>
    <t xml:space="preserve">Подпрограмма 2 </t>
  </si>
  <si>
    <t xml:space="preserve">Подпрограмма 1 </t>
  </si>
  <si>
    <t>Всего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</si>
  <si>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</si>
  <si>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</si>
  <si>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</si>
  <si>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</si>
  <si>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</si>
  <si>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</si>
  <si>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</si>
  <si>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</si>
  <si>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</si>
  <si>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Развитие дошкольного образования</t>
  </si>
  <si>
    <t>01 0 00 00000</t>
  </si>
  <si>
    <t>01 1 00 00000</t>
  </si>
  <si>
    <t xml:space="preserve">всего, в том числе: ответственный исполнитель </t>
  </si>
  <si>
    <t>01 1 01 00000</t>
  </si>
  <si>
    <t>01 1 01 27060</t>
  </si>
  <si>
    <t>01 1 01 42030</t>
  </si>
  <si>
    <t>01 1 01 42100</t>
  </si>
  <si>
    <t>в том числе: ответственный исполнитель</t>
  </si>
  <si>
    <t>01 1 01 42190</t>
  </si>
  <si>
    <t>01 2 01 00000</t>
  </si>
  <si>
    <t>01 2 00 00000</t>
  </si>
  <si>
    <t>01 2 01 27070</t>
  </si>
  <si>
    <t>01 2 01 42100</t>
  </si>
  <si>
    <t>01 2 01 42190</t>
  </si>
  <si>
    <t>01 2 01 43200</t>
  </si>
  <si>
    <t>01 2 01 53030</t>
  </si>
  <si>
    <t>01 2 01 74180</t>
  </si>
  <si>
    <t>0 2 01 L3040</t>
  </si>
  <si>
    <t>01 3 01 00000</t>
  </si>
  <si>
    <t>01 2 01 S4062</t>
  </si>
  <si>
    <t>01 3 01 27090</t>
  </si>
  <si>
    <t>01 3 01 43200</t>
  </si>
  <si>
    <t>01 3 01 74180</t>
  </si>
  <si>
    <t>01 3 01 S4066</t>
  </si>
  <si>
    <t>01 3 Е1 74220</t>
  </si>
  <si>
    <t>01 3 Е1 74230</t>
  </si>
  <si>
    <t>Подпрограмма 5</t>
  </si>
  <si>
    <t>01 4 00 00000</t>
  </si>
  <si>
    <t>01 4 01 0000</t>
  </si>
  <si>
    <t>01 4 01 27100</t>
  </si>
  <si>
    <t>Психолого-педагогическое сопровождение обучающихся всех категорий</t>
  </si>
  <si>
    <t>01 5 01 00000</t>
  </si>
  <si>
    <t>01 5 00 00000</t>
  </si>
  <si>
    <t>01 5 01 27100</t>
  </si>
  <si>
    <t>Реализация дополнительных общеобразовательных программ специального (коррекционного) обучения</t>
  </si>
  <si>
    <t>01 3 Е1 74240</t>
  </si>
  <si>
    <t>Подпрограмма 3</t>
  </si>
  <si>
    <t>Развитие дополнительного образования</t>
  </si>
  <si>
    <t>01 3 00 00000</t>
  </si>
  <si>
    <t>Развитие общего образования</t>
  </si>
  <si>
    <t xml:space="preserve">Финансовое обеспечение реализации муниципальной программы </t>
  </si>
  <si>
    <t>".</t>
  </si>
  <si>
    <t>01 1 01 74250</t>
  </si>
  <si>
    <t>Оплата услуг по проведению независимой оценки качества оказания услуг учреждениями в сфере образования</t>
  </si>
  <si>
    <t>01 2 01 74250</t>
  </si>
  <si>
    <t>01 2 01 S4063</t>
  </si>
  <si>
    <t>Софинансирование на приобретение служебных жилых помещений для педагогических работников - участников программы "Земский учитель"</t>
  </si>
  <si>
    <t>01 2 01 S4067</t>
  </si>
  <si>
    <t xml:space="preserve">Софинансирование мероприятий по обеспечению надлежащих условий для обучения и пребывания детей и повышения энергетической эффективности в муниципальных образовательных организациях </t>
  </si>
  <si>
    <t xml:space="preserve">01 2 ЕВ </t>
  </si>
  <si>
    <t>Реализация мероприятий Федерального проекта "Патриотическое воспитание граждан Российской Федерации" в рамках национального проекта "Образование"</t>
  </si>
  <si>
    <t>01 3 01 43140</t>
  </si>
  <si>
    <t>Субсидия на реализацию мероприятий на поддержку местных инициатив граждан, проживающих в муниципальных образованиях Республики Карелия</t>
  </si>
  <si>
    <t>01 3 01 74250</t>
  </si>
  <si>
    <t>Оплата услуг по проведению независимой оценки качества оказания услуг учреждениями в сфере образования (Иные закупки товаров, работ и услуг для обеспечения государственных</t>
  </si>
  <si>
    <t xml:space="preserve">Оплата услуг по проведению независимой оценки качества оказания услуг учреждениями в сфере образования </t>
  </si>
  <si>
    <t>01 3 Е2 00000</t>
  </si>
  <si>
    <t>Персонифицированное финансирование дополнительного образования детей федерального проекта "Успех каждого ребенка" нацинального проекта "Образование"</t>
  </si>
  <si>
    <t>Персонифицированное финансирование дополнительного образования детей в МАОУ ДО «Беломорский ЦДО»</t>
  </si>
  <si>
    <t>01 4 01 74250</t>
  </si>
  <si>
    <t>01 5 01 74250</t>
  </si>
  <si>
    <t>01 2 ЕВ 5179F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</si>
  <si>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</si>
  <si>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 1 01 S4067</t>
  </si>
  <si>
    <t>Софинансирование мероприятий по обнспечению надлежащих условий для обучения и пребывания детей и повышения энергетической эффективности в муниципальных образовательных организациях</t>
  </si>
  <si>
    <t>01 2 ЕВ 51790</t>
  </si>
  <si>
    <t>Система обеспечения профессионального развития педагогических работников Беломорского муниципального округа</t>
  </si>
  <si>
    <t>Обеспечение и прогнозная оценка расходов муниципальной программы</t>
  </si>
  <si>
    <t>Оценка расходов
(тыс. руб.), по годам</t>
  </si>
  <si>
    <t>Расходы бюджета Беломорского муниципального округа (тыс. руб.),                                                                                          по годам</t>
  </si>
  <si>
    <t xml:space="preserve">  «Развитие образования на территории Беломорскогомуниципального округа Республики Карелия на 2024-2030 годы»</t>
  </si>
  <si>
    <t>Развитие образования на территории Беломорского муниципального округа Республики Карелия на 2024-2030 годы</t>
  </si>
  <si>
    <r>
      <t xml:space="preserve">  «Развитие образования на территории Беломорского муниципального округа Республики Карелия на 2024-2030 годы</t>
    </r>
    <r>
      <rPr>
        <b/>
        <sz val="13"/>
        <rFont val="Calibri"/>
        <family val="2"/>
        <charset val="204"/>
      </rPr>
      <t xml:space="preserve">»                                                                          </t>
    </r>
    <r>
      <rPr>
        <b/>
        <sz val="13"/>
        <rFont val="Times New Roman"/>
        <family val="1"/>
        <charset val="204"/>
      </rPr>
      <t>за счет всех источников  финансирования</t>
    </r>
  </si>
  <si>
    <t>Развитие образования на территории Беломорского муниципального округа Республики карелия на 2024-2030 годы</t>
  </si>
  <si>
    <t>01 3 02 00000</t>
  </si>
  <si>
    <t>01 3 02 74220</t>
  </si>
  <si>
    <t>01 3 02 74230</t>
  </si>
  <si>
    <t>01 2 01 43550</t>
  </si>
  <si>
    <t>Реализация мероприятий по обеспечению надлежащих условий для обучения и пребывания детей в муниципальных образовательных организациях</t>
  </si>
  <si>
    <t>Приложение  4</t>
  </si>
  <si>
    <t>Приложение</t>
  </si>
  <si>
    <t>Реализация мероприятий по обнспечению надлежащих условий для обучения и пребывания детей в муниципальных образовательных организациях</t>
  </si>
  <si>
    <t>01 1 01 43550</t>
  </si>
  <si>
    <t xml:space="preserve">Реализация мероприятий по обеспечению надлежащих условий для обучения и пребывания детей в муниципальных образовательных организациях </t>
  </si>
  <si>
    <t>01 1 01 44670</t>
  </si>
  <si>
    <t>Компенсация затрат в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период направления родителя (законного представителя) на выполнение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</t>
  </si>
  <si>
    <t>01 1 01 S3550</t>
  </si>
  <si>
    <t xml:space="preserve">Софинансирование мероприятий по обеспечению надлежащих условий для обучения и пребывания детей в муниципальных образовательных организациях </t>
  </si>
  <si>
    <t>01 2 01 S3550</t>
  </si>
  <si>
    <t>01 2 01 44730</t>
  </si>
  <si>
    <t>01 2 01 50500</t>
  </si>
  <si>
    <t>Финансовое обеспечение расходных обязательств муниципальных образований, связанных с реализацией мер материального стимулирования граждан, поступивших на целевое обучение по педагогическим специальностям в пределах квоты по программам бакалавриата и программам специалитета и заключивших договор о целевом обучении по педагогическим специальностям на единой цифровой платформе в сфере занятости и трудовых отношений "Работа в России" на период обучения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</si>
  <si>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</si>
  <si>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01 3 01 43550</t>
  </si>
  <si>
    <t>01 3 01 S3550</t>
  </si>
  <si>
    <t>Софинансирование мероприятий по обеспечению надлежащих условий для обучения и пребывания детей в муниципальных образовательных организациях</t>
  </si>
  <si>
    <t>01 2 01 43202</t>
  </si>
  <si>
    <t xml:space="preserve">Реализация мероприятий государственной программы Республики Карелия «Развитие образования» (организация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стандартами)) </t>
  </si>
  <si>
    <t xml:space="preserve">Софинансирование расходов на реализацию мероприятий государственной программы Республики Карелия «Развитие образования» (организация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стандартами)) </t>
  </si>
  <si>
    <t>01 2 01 S3202</t>
  </si>
  <si>
    <t xml:space="preserve">01 2 Ю6 </t>
  </si>
  <si>
    <t>01 2 Ю6 51790</t>
  </si>
  <si>
    <t xml:space="preserve"> "Педагоги и наставники" в рамках реализации национального проекта "молодежь и дети"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</si>
  <si>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</si>
  <si>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01 2 Ю4 </t>
  </si>
  <si>
    <t>01 2 Ю4 57501</t>
  </si>
  <si>
    <t>01 2 Ю4 57502</t>
  </si>
  <si>
    <t>"Все лучшее детям" в рамках реализации национального проекта "Молодежь и дети"</t>
  </si>
  <si>
    <t>Реализация мероприятий по модернизации школьных систем образования (с однолетним циклом выполнения работ)</t>
  </si>
  <si>
    <t>Реализация мероприятий по модернизации школьных систем образования (с двухлетним циклом выполнения работ)</t>
  </si>
  <si>
    <t>01 3 01 S3200</t>
  </si>
  <si>
    <t>Софинансирование расходов на реализацию мероприятий государственной программы Республики Карелия «Развитие образования» (в целях частичной компенсации расходов на оплату труда работников бюджетной сферы)</t>
  </si>
  <si>
    <t>"Педагоги и наставники" в рамках реализации национального проекта "Молодежь и дети"</t>
  </si>
  <si>
    <t>01 2 Ю6 50500</t>
  </si>
  <si>
    <t>01 2 Ю6 53030</t>
  </si>
  <si>
    <t xml:space="preserve">Реализация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</t>
  </si>
  <si>
    <t xml:space="preserve">к постановлению администрации Беломорского муниципального округа от 00.04.2025 года № </t>
  </si>
  <si>
    <t>Приложение 3</t>
  </si>
  <si>
    <t>Финансовое обеспечение первоочередных расходов муниципальных дошкольных образовательных и общеобразовательных организаций (Субсидии бюджетным учреждениям)</t>
  </si>
  <si>
    <t>01 1 01 44800</t>
  </si>
  <si>
    <t>к постановлению администрации Беломорского муниципального округа от 30.12.2025 года № 1309</t>
  </si>
  <si>
    <t>к постановлению администрации Беломорского муниципального округа                    от 30.12.2025 года № 1309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</si>
</sst>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8">
    <xf numFmtId="0" fontId="0" fillId="0" borderId="0" xfId="0"/>
    <xf numFmtId="0" fontId="1" fillId="2" borderId="0" xfId="0" applyFont="1" applyFill="1"/>
    <xf numFmtId="0" fontId="3" fillId="2" borderId="0" xfId="0" applyFont="1" applyFill="1"/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4" fillId="2" borderId="0" xfId="0" applyFont="1" applyFill="1"/>
    <xf numFmtId="0" fontId="1" fillId="0" borderId="1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3" borderId="0" xfId="0" applyFont="1" applyFill="1"/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 wrapText="1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2" fillId="0" borderId="0" xfId="0" applyFont="1"/>
    <xf numFmtId="0" fontId="1" fillId="0" borderId="2" xfId="0" applyFont="1" applyFill="1" applyBorder="1" applyAlignment="1">
      <alignment horizontal="left" vertical="top" wrapText="1"/>
    </xf>
    <xf numFmtId="164" fontId="2" fillId="0" borderId="0" xfId="0" applyNumberFormat="1" applyFont="1" applyFill="1"/>
    <xf numFmtId="0" fontId="2" fillId="3" borderId="0" xfId="0" applyFont="1" applyFill="1"/>
    <xf numFmtId="0" fontId="2" fillId="0" borderId="0" xfId="0" applyFont="1" applyFill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1" fillId="2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1" fillId="0" borderId="7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/>
    </xf>
    <xf numFmtId="164" fontId="10" fillId="0" borderId="2" xfId="0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/>
    </xf>
    <xf numFmtId="0" fontId="10" fillId="5" borderId="2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/>
    </xf>
    <xf numFmtId="49" fontId="10" fillId="5" borderId="2" xfId="0" applyNumberFormat="1" applyFont="1" applyFill="1" applyBorder="1" applyAlignment="1">
      <alignment horizontal="center" vertical="top"/>
    </xf>
    <xf numFmtId="164" fontId="10" fillId="5" borderId="2" xfId="0" applyNumberFormat="1" applyFont="1" applyFill="1" applyBorder="1" applyAlignment="1">
      <alignment horizontal="center" vertical="top"/>
    </xf>
    <xf numFmtId="0" fontId="10" fillId="5" borderId="7" xfId="0" applyFont="1" applyFill="1" applyBorder="1" applyAlignment="1">
      <alignment horizontal="center" vertical="top"/>
    </xf>
    <xf numFmtId="0" fontId="10" fillId="5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64" fontId="1" fillId="3" borderId="2" xfId="0" applyNumberFormat="1" applyFont="1" applyFill="1" applyBorder="1" applyAlignment="1">
      <alignment horizontal="center" vertical="top"/>
    </xf>
    <xf numFmtId="164" fontId="10" fillId="4" borderId="2" xfId="0" applyNumberFormat="1" applyFont="1" applyFill="1" applyBorder="1" applyAlignment="1">
      <alignment horizontal="center" vertical="top"/>
    </xf>
    <xf numFmtId="164" fontId="1" fillId="5" borderId="2" xfId="0" applyNumberFormat="1" applyFont="1" applyFill="1" applyBorder="1" applyAlignment="1">
      <alignment horizontal="center" vertical="top"/>
    </xf>
    <xf numFmtId="164" fontId="10" fillId="6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0"/>
  <sheetViews>
    <sheetView view="pageBreakPreview" topLeftCell="A3" zoomScaleSheetLayoutView="100" workbookViewId="0">
      <selection activeCell="K4" sqref="K4:N4"/>
    </sheetView>
  </sheetViews>
  <sheetFormatPr defaultColWidth="7.5703125" defaultRowHeight="12.75"/>
  <cols>
    <col min="1" max="1" width="14.7109375" style="8" customWidth="1"/>
    <col min="2" max="2" width="30.5703125" style="8" customWidth="1"/>
    <col min="3" max="3" width="15.5703125" style="8" customWidth="1"/>
    <col min="4" max="4" width="6.28515625" style="8" bestFit="1" customWidth="1"/>
    <col min="5" max="5" width="6.140625" style="8" customWidth="1"/>
    <col min="6" max="6" width="13.28515625" style="8" customWidth="1"/>
    <col min="7" max="7" width="6.42578125" style="8" customWidth="1"/>
    <col min="8" max="8" width="11.42578125" style="8" customWidth="1"/>
    <col min="9" max="9" width="10.7109375" style="8" customWidth="1"/>
    <col min="10" max="11" width="11.85546875" style="8" customWidth="1"/>
    <col min="12" max="13" width="11.42578125" style="8" customWidth="1"/>
    <col min="14" max="14" width="12" style="8" customWidth="1"/>
    <col min="15" max="15" width="12.85546875" style="1" customWidth="1"/>
    <col min="16" max="16384" width="7.5703125" style="1"/>
  </cols>
  <sheetData>
    <row r="1" spans="1:16" ht="21" hidden="1" customHeight="1">
      <c r="A1" s="1"/>
      <c r="B1" s="1"/>
      <c r="C1" s="1"/>
      <c r="D1" s="1"/>
      <c r="E1" s="1"/>
      <c r="F1" s="52"/>
      <c r="G1" s="52"/>
      <c r="H1" s="52"/>
      <c r="I1" s="52"/>
      <c r="J1" s="52"/>
      <c r="K1" s="52"/>
      <c r="L1" s="1"/>
      <c r="M1" s="85" t="s">
        <v>141</v>
      </c>
      <c r="N1" s="85"/>
      <c r="O1" s="53"/>
      <c r="P1" s="54"/>
    </row>
    <row r="2" spans="1:16" ht="14.25" hidden="1" customHeight="1">
      <c r="A2" s="1"/>
      <c r="B2" s="1"/>
      <c r="C2" s="1"/>
      <c r="D2" s="1"/>
      <c r="E2" s="1"/>
      <c r="F2" s="1"/>
      <c r="G2" s="20"/>
      <c r="H2" s="86" t="s">
        <v>177</v>
      </c>
      <c r="I2" s="86"/>
      <c r="J2" s="86"/>
      <c r="K2" s="86"/>
      <c r="L2" s="86"/>
      <c r="M2" s="86"/>
      <c r="N2" s="86"/>
      <c r="O2" s="53"/>
      <c r="P2" s="54"/>
    </row>
    <row r="3" spans="1:16" ht="21" customHeight="1">
      <c r="H3" s="13"/>
      <c r="I3" s="13"/>
      <c r="J3" s="13"/>
      <c r="K3" s="13"/>
      <c r="L3" s="87" t="s">
        <v>178</v>
      </c>
      <c r="M3" s="87"/>
      <c r="N3" s="87"/>
    </row>
    <row r="4" spans="1:16" s="2" customFormat="1" ht="57.75" customHeight="1">
      <c r="A4" s="13"/>
      <c r="B4" s="13"/>
      <c r="C4" s="12"/>
      <c r="D4" s="12"/>
      <c r="E4" s="20"/>
      <c r="F4" s="20"/>
      <c r="G4" s="12"/>
      <c r="I4" s="117"/>
      <c r="J4" s="117"/>
      <c r="K4" s="86" t="s">
        <v>181</v>
      </c>
      <c r="L4" s="86"/>
      <c r="M4" s="86"/>
      <c r="N4" s="86"/>
    </row>
    <row r="5" spans="1:16" s="2" customFormat="1" ht="28.5" customHeight="1">
      <c r="A5" s="94" t="s">
        <v>101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6" s="2" customFormat="1" ht="27" customHeight="1">
      <c r="A6" s="94" t="s">
        <v>131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6" s="2" customFormat="1" ht="38.25" customHeight="1">
      <c r="A7" s="91" t="s">
        <v>11</v>
      </c>
      <c r="B7" s="91" t="s">
        <v>13</v>
      </c>
      <c r="C7" s="91" t="s">
        <v>9</v>
      </c>
      <c r="D7" s="88" t="s">
        <v>8</v>
      </c>
      <c r="E7" s="89"/>
      <c r="F7" s="89"/>
      <c r="G7" s="90"/>
      <c r="H7" s="95" t="s">
        <v>130</v>
      </c>
      <c r="I7" s="95"/>
      <c r="J7" s="95"/>
      <c r="K7" s="95"/>
      <c r="L7" s="95"/>
      <c r="M7" s="95"/>
      <c r="N7" s="95"/>
    </row>
    <row r="8" spans="1:16" s="2" customFormat="1" ht="39" customHeight="1">
      <c r="A8" s="92"/>
      <c r="B8" s="93"/>
      <c r="C8" s="93"/>
      <c r="D8" s="9" t="s">
        <v>7</v>
      </c>
      <c r="E8" s="9" t="s">
        <v>6</v>
      </c>
      <c r="F8" s="9" t="s">
        <v>5</v>
      </c>
      <c r="G8" s="9" t="s">
        <v>4</v>
      </c>
      <c r="H8" s="27" t="s">
        <v>53</v>
      </c>
      <c r="I8" s="27" t="s">
        <v>54</v>
      </c>
      <c r="J8" s="27" t="s">
        <v>55</v>
      </c>
      <c r="K8" s="27" t="s">
        <v>56</v>
      </c>
      <c r="L8" s="27" t="s">
        <v>57</v>
      </c>
      <c r="M8" s="27" t="s">
        <v>58</v>
      </c>
      <c r="N8" s="27" t="s">
        <v>59</v>
      </c>
    </row>
    <row r="9" spans="1:16" s="2" customFormat="1" ht="9.75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</row>
    <row r="10" spans="1:16" s="4" customFormat="1" ht="63.75" customHeight="1">
      <c r="A10" s="26" t="s">
        <v>1</v>
      </c>
      <c r="B10" s="62" t="s">
        <v>132</v>
      </c>
      <c r="C10" s="6" t="s">
        <v>63</v>
      </c>
      <c r="D10" s="19" t="s">
        <v>14</v>
      </c>
      <c r="E10" s="19" t="s">
        <v>14</v>
      </c>
      <c r="F10" s="28" t="s">
        <v>61</v>
      </c>
      <c r="G10" s="19" t="s">
        <v>14</v>
      </c>
      <c r="H10" s="67">
        <f t="shared" ref="H10:N10" si="0">H11+H24+H71+H75+H53</f>
        <v>586952.9</v>
      </c>
      <c r="I10" s="70">
        <f t="shared" si="0"/>
        <v>776282.79</v>
      </c>
      <c r="J10" s="70">
        <f t="shared" si="0"/>
        <v>494534.16</v>
      </c>
      <c r="K10" s="70">
        <f t="shared" si="0"/>
        <v>710311.3</v>
      </c>
      <c r="L10" s="70">
        <f t="shared" si="0"/>
        <v>367075.99</v>
      </c>
      <c r="M10" s="70">
        <f t="shared" si="0"/>
        <v>367075.99</v>
      </c>
      <c r="N10" s="70">
        <f t="shared" si="0"/>
        <v>367075.99</v>
      </c>
      <c r="O10" s="3">
        <f>H10+I10+J10+K10+L10+M10+N10</f>
        <v>3669309.12</v>
      </c>
    </row>
    <row r="11" spans="1:16" s="44" customFormat="1" ht="41.25" customHeight="1">
      <c r="A11" s="76" t="s">
        <v>0</v>
      </c>
      <c r="B11" s="71" t="s">
        <v>60</v>
      </c>
      <c r="C11" s="72" t="s">
        <v>63</v>
      </c>
      <c r="D11" s="73" t="s">
        <v>14</v>
      </c>
      <c r="E11" s="73" t="s">
        <v>14</v>
      </c>
      <c r="F11" s="74" t="s">
        <v>62</v>
      </c>
      <c r="G11" s="73" t="s">
        <v>14</v>
      </c>
      <c r="H11" s="75">
        <f t="shared" ref="H11:N11" si="1">H12</f>
        <v>153320.5</v>
      </c>
      <c r="I11" s="75">
        <f t="shared" si="1"/>
        <v>165159.19999999998</v>
      </c>
      <c r="J11" s="75">
        <f t="shared" si="1"/>
        <v>121622.42000000001</v>
      </c>
      <c r="K11" s="75">
        <f t="shared" si="1"/>
        <v>115928.75</v>
      </c>
      <c r="L11" s="75">
        <f t="shared" si="1"/>
        <v>102095.92000000001</v>
      </c>
      <c r="M11" s="75">
        <f t="shared" si="1"/>
        <v>102095.92000000001</v>
      </c>
      <c r="N11" s="75">
        <f t="shared" si="1"/>
        <v>102095.92000000001</v>
      </c>
      <c r="O11" s="43">
        <f>SUM(H11:N11)</f>
        <v>862318.63000000012</v>
      </c>
    </row>
    <row r="12" spans="1:16" s="4" customFormat="1" ht="39.75" customHeight="1">
      <c r="A12" s="26" t="s">
        <v>29</v>
      </c>
      <c r="B12" s="26" t="s">
        <v>16</v>
      </c>
      <c r="C12" s="6" t="s">
        <v>63</v>
      </c>
      <c r="D12" s="19" t="s">
        <v>14</v>
      </c>
      <c r="E12" s="19" t="s">
        <v>14</v>
      </c>
      <c r="F12" s="28" t="s">
        <v>64</v>
      </c>
      <c r="G12" s="19" t="s">
        <v>14</v>
      </c>
      <c r="H12" s="37">
        <f>SUM(H13:H23)</f>
        <v>153320.5</v>
      </c>
      <c r="I12" s="56">
        <f t="shared" ref="I12:N12" si="2">SUM(I13:I23)</f>
        <v>165159.19999999998</v>
      </c>
      <c r="J12" s="56">
        <f t="shared" si="2"/>
        <v>121622.42000000001</v>
      </c>
      <c r="K12" s="56">
        <f t="shared" si="2"/>
        <v>115928.75</v>
      </c>
      <c r="L12" s="37">
        <f>SUM(L13:L23)</f>
        <v>102095.92000000001</v>
      </c>
      <c r="M12" s="37">
        <f t="shared" si="2"/>
        <v>102095.92000000001</v>
      </c>
      <c r="N12" s="37">
        <f t="shared" si="2"/>
        <v>102095.92000000001</v>
      </c>
      <c r="O12" s="3">
        <f>SUM(H12:N12)</f>
        <v>862318.63000000012</v>
      </c>
    </row>
    <row r="13" spans="1:16" s="4" customFormat="1" ht="54.75" customHeight="1">
      <c r="A13" s="35" t="s">
        <v>20</v>
      </c>
      <c r="B13" s="35" t="s">
        <v>19</v>
      </c>
      <c r="C13" s="23" t="s">
        <v>3</v>
      </c>
      <c r="D13" s="7" t="s">
        <v>14</v>
      </c>
      <c r="E13" s="7" t="s">
        <v>14</v>
      </c>
      <c r="F13" s="34" t="s">
        <v>65</v>
      </c>
      <c r="G13" s="7" t="s">
        <v>14</v>
      </c>
      <c r="H13" s="15">
        <v>39045.65</v>
      </c>
      <c r="I13" s="56">
        <v>54921</v>
      </c>
      <c r="J13" s="56">
        <f>36615+0.02</f>
        <v>36615.019999999997</v>
      </c>
      <c r="K13" s="56">
        <v>36801.449999999997</v>
      </c>
      <c r="L13" s="37">
        <v>32390.5</v>
      </c>
      <c r="M13" s="37">
        <v>32390.5</v>
      </c>
      <c r="N13" s="37">
        <v>32390.5</v>
      </c>
      <c r="O13" s="3">
        <f>SUM(H13:N13)</f>
        <v>264554.62</v>
      </c>
    </row>
    <row r="14" spans="1:16" s="5" customFormat="1" ht="169.5" customHeight="1">
      <c r="A14" s="35" t="s">
        <v>22</v>
      </c>
      <c r="B14" s="35" t="s">
        <v>21</v>
      </c>
      <c r="C14" s="39" t="s">
        <v>2</v>
      </c>
      <c r="D14" s="19" t="s">
        <v>14</v>
      </c>
      <c r="E14" s="19" t="s">
        <v>14</v>
      </c>
      <c r="F14" s="38" t="s">
        <v>66</v>
      </c>
      <c r="G14" s="19" t="s">
        <v>14</v>
      </c>
      <c r="H14" s="37">
        <f>6919.6</f>
        <v>6919.6</v>
      </c>
      <c r="I14" s="56">
        <v>4320.2</v>
      </c>
      <c r="J14" s="56">
        <v>3207.8</v>
      </c>
      <c r="K14" s="56">
        <v>3007.7</v>
      </c>
      <c r="L14" s="37">
        <v>4497.8</v>
      </c>
      <c r="M14" s="37">
        <v>4497.8</v>
      </c>
      <c r="N14" s="37">
        <v>4497.8</v>
      </c>
      <c r="O14" s="3">
        <f>SUM(H14:M14)</f>
        <v>26450.899999999998</v>
      </c>
    </row>
    <row r="15" spans="1:16" s="4" customFormat="1" ht="198.75" customHeight="1">
      <c r="A15" s="11" t="s">
        <v>20</v>
      </c>
      <c r="B15" s="11" t="s">
        <v>26</v>
      </c>
      <c r="C15" s="6" t="s">
        <v>2</v>
      </c>
      <c r="D15" s="19" t="s">
        <v>14</v>
      </c>
      <c r="E15" s="19" t="s">
        <v>14</v>
      </c>
      <c r="F15" s="38" t="s">
        <v>67</v>
      </c>
      <c r="G15" s="19" t="s">
        <v>14</v>
      </c>
      <c r="H15" s="37">
        <v>304.35000000000002</v>
      </c>
      <c r="I15" s="56">
        <v>295.7</v>
      </c>
      <c r="J15" s="56">
        <v>305</v>
      </c>
      <c r="K15" s="56">
        <v>305</v>
      </c>
      <c r="L15" s="37">
        <v>207.62</v>
      </c>
      <c r="M15" s="37">
        <v>207.62</v>
      </c>
      <c r="N15" s="37">
        <v>207.62</v>
      </c>
      <c r="O15" s="3">
        <f>SUM(H15:M15)</f>
        <v>1625.29</v>
      </c>
    </row>
    <row r="16" spans="1:16" s="4" customFormat="1" ht="235.5" customHeight="1">
      <c r="A16" s="35" t="s">
        <v>20</v>
      </c>
      <c r="B16" s="35" t="s">
        <v>28</v>
      </c>
      <c r="C16" s="6" t="s">
        <v>68</v>
      </c>
      <c r="D16" s="7" t="s">
        <v>14</v>
      </c>
      <c r="E16" s="7" t="s">
        <v>14</v>
      </c>
      <c r="F16" s="38" t="s">
        <v>69</v>
      </c>
      <c r="G16" s="7" t="s">
        <v>14</v>
      </c>
      <c r="H16" s="37">
        <v>103676.4</v>
      </c>
      <c r="I16" s="56">
        <v>101852</v>
      </c>
      <c r="J16" s="56">
        <v>81494.600000000006</v>
      </c>
      <c r="K16" s="56">
        <v>75814.600000000006</v>
      </c>
      <c r="L16" s="37">
        <v>65000</v>
      </c>
      <c r="M16" s="37">
        <v>65000</v>
      </c>
      <c r="N16" s="37">
        <v>65000</v>
      </c>
      <c r="O16" s="3">
        <f>SUM(H16:N16)</f>
        <v>557837.6</v>
      </c>
    </row>
    <row r="17" spans="1:15" s="4" customFormat="1" ht="85.5" customHeight="1">
      <c r="A17" s="11" t="s">
        <v>20</v>
      </c>
      <c r="B17" s="78" t="s">
        <v>144</v>
      </c>
      <c r="C17" s="6" t="s">
        <v>2</v>
      </c>
      <c r="D17" s="38" t="s">
        <v>14</v>
      </c>
      <c r="E17" s="38" t="s">
        <v>14</v>
      </c>
      <c r="F17" s="38" t="s">
        <v>143</v>
      </c>
      <c r="G17" s="38" t="s">
        <v>14</v>
      </c>
      <c r="H17" s="15">
        <v>2000</v>
      </c>
      <c r="I17" s="37">
        <v>0</v>
      </c>
      <c r="J17" s="56">
        <v>0</v>
      </c>
      <c r="K17" s="56">
        <v>0</v>
      </c>
      <c r="L17" s="15">
        <v>0</v>
      </c>
      <c r="M17" s="15">
        <v>0</v>
      </c>
      <c r="N17" s="25">
        <v>0</v>
      </c>
      <c r="O17" s="3">
        <f t="shared" ref="O17:O23" si="3">SUM(H17:M17)</f>
        <v>2000</v>
      </c>
    </row>
    <row r="18" spans="1:15" s="4" customFormat="1" ht="213" customHeight="1">
      <c r="A18" s="36" t="s">
        <v>20</v>
      </c>
      <c r="B18" s="36" t="s">
        <v>146</v>
      </c>
      <c r="C18" s="39" t="s">
        <v>10</v>
      </c>
      <c r="D18" s="7" t="s">
        <v>14</v>
      </c>
      <c r="E18" s="7" t="s">
        <v>14</v>
      </c>
      <c r="F18" s="38" t="s">
        <v>145</v>
      </c>
      <c r="G18" s="7" t="s">
        <v>14</v>
      </c>
      <c r="H18" s="37">
        <v>975.5</v>
      </c>
      <c r="I18" s="56">
        <v>1674.5</v>
      </c>
      <c r="J18" s="56">
        <v>0</v>
      </c>
      <c r="K18" s="56">
        <v>0</v>
      </c>
      <c r="L18" s="37">
        <v>0</v>
      </c>
      <c r="M18" s="37">
        <v>0</v>
      </c>
      <c r="N18" s="37">
        <v>0</v>
      </c>
      <c r="O18" s="3">
        <f t="shared" si="3"/>
        <v>2650</v>
      </c>
    </row>
    <row r="19" spans="1:15" s="4" customFormat="1" ht="61.5" hidden="1" customHeight="1">
      <c r="A19" s="36" t="s">
        <v>20</v>
      </c>
      <c r="B19" s="36" t="s">
        <v>104</v>
      </c>
      <c r="C19" s="39" t="s">
        <v>10</v>
      </c>
      <c r="D19" s="38" t="s">
        <v>14</v>
      </c>
      <c r="E19" s="38" t="s">
        <v>14</v>
      </c>
      <c r="F19" s="38" t="s">
        <v>103</v>
      </c>
      <c r="G19" s="38" t="s">
        <v>14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3">
        <f t="shared" si="3"/>
        <v>0</v>
      </c>
    </row>
    <row r="20" spans="1:15" s="4" customFormat="1" ht="75.75" customHeight="1">
      <c r="A20" s="36" t="s">
        <v>20</v>
      </c>
      <c r="B20" s="36" t="s">
        <v>148</v>
      </c>
      <c r="C20" s="39" t="s">
        <v>10</v>
      </c>
      <c r="D20" s="38" t="s">
        <v>14</v>
      </c>
      <c r="E20" s="38" t="s">
        <v>14</v>
      </c>
      <c r="F20" s="38" t="s">
        <v>147</v>
      </c>
      <c r="G20" s="38" t="s">
        <v>14</v>
      </c>
      <c r="H20" s="56">
        <v>399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3">
        <f t="shared" si="3"/>
        <v>399</v>
      </c>
    </row>
    <row r="21" spans="1:15" s="44" customFormat="1" ht="67.5" customHeight="1">
      <c r="A21" s="36" t="s">
        <v>20</v>
      </c>
      <c r="B21" s="36" t="s">
        <v>179</v>
      </c>
      <c r="C21" s="39" t="s">
        <v>10</v>
      </c>
      <c r="D21" s="38" t="s">
        <v>14</v>
      </c>
      <c r="E21" s="38" t="s">
        <v>14</v>
      </c>
      <c r="F21" s="38" t="s">
        <v>180</v>
      </c>
      <c r="G21" s="38" t="s">
        <v>14</v>
      </c>
      <c r="H21" s="37">
        <v>0</v>
      </c>
      <c r="I21" s="37">
        <v>2095.8000000000002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43">
        <f t="shared" si="3"/>
        <v>2095.8000000000002</v>
      </c>
    </row>
    <row r="22" spans="1:15" s="44" customFormat="1" ht="67.5" hidden="1" customHeight="1">
      <c r="A22" s="36" t="s">
        <v>20</v>
      </c>
      <c r="B22" s="36" t="s">
        <v>142</v>
      </c>
      <c r="C22" s="39" t="s">
        <v>10</v>
      </c>
      <c r="D22" s="38" t="s">
        <v>14</v>
      </c>
      <c r="E22" s="38" t="s">
        <v>14</v>
      </c>
      <c r="F22" s="38" t="s">
        <v>143</v>
      </c>
      <c r="G22" s="38" t="s">
        <v>14</v>
      </c>
      <c r="H22" s="37">
        <v>0</v>
      </c>
      <c r="I22" s="80">
        <v>0</v>
      </c>
      <c r="J22" s="80">
        <v>0</v>
      </c>
      <c r="K22" s="80">
        <v>0</v>
      </c>
      <c r="L22" s="37">
        <v>0</v>
      </c>
      <c r="M22" s="37">
        <v>0</v>
      </c>
      <c r="N22" s="37">
        <v>0</v>
      </c>
      <c r="O22" s="43"/>
    </row>
    <row r="23" spans="1:15" s="44" customFormat="1" ht="96" hidden="1" customHeight="1">
      <c r="A23" s="36" t="s">
        <v>20</v>
      </c>
      <c r="B23" s="36" t="s">
        <v>125</v>
      </c>
      <c r="C23" s="39" t="s">
        <v>10</v>
      </c>
      <c r="D23" s="38" t="s">
        <v>14</v>
      </c>
      <c r="E23" s="38" t="s">
        <v>14</v>
      </c>
      <c r="F23" s="38" t="s">
        <v>124</v>
      </c>
      <c r="G23" s="38" t="s">
        <v>14</v>
      </c>
      <c r="H23" s="37">
        <v>0</v>
      </c>
      <c r="I23" s="80">
        <v>0</v>
      </c>
      <c r="J23" s="80">
        <v>0</v>
      </c>
      <c r="K23" s="80">
        <v>0</v>
      </c>
      <c r="L23" s="37">
        <v>0</v>
      </c>
      <c r="M23" s="37">
        <v>0</v>
      </c>
      <c r="N23" s="37">
        <v>0</v>
      </c>
      <c r="O23" s="43">
        <f t="shared" si="3"/>
        <v>0</v>
      </c>
    </row>
    <row r="24" spans="1:15" s="8" customFormat="1" ht="41.25" customHeight="1">
      <c r="A24" s="71" t="s">
        <v>12</v>
      </c>
      <c r="B24" s="71" t="s">
        <v>100</v>
      </c>
      <c r="C24" s="72" t="s">
        <v>63</v>
      </c>
      <c r="D24" s="73" t="s">
        <v>14</v>
      </c>
      <c r="E24" s="73" t="s">
        <v>14</v>
      </c>
      <c r="F24" s="74" t="s">
        <v>71</v>
      </c>
      <c r="G24" s="73" t="s">
        <v>14</v>
      </c>
      <c r="H24" s="75">
        <f>H25+H46</f>
        <v>390833.5</v>
      </c>
      <c r="I24" s="75">
        <f>I25+I43+I49</f>
        <v>561276.6</v>
      </c>
      <c r="J24" s="75">
        <f t="shared" ref="J24:N24" si="4">J25+J43+J49</f>
        <v>328347.2</v>
      </c>
      <c r="K24" s="75">
        <f t="shared" si="4"/>
        <v>551091</v>
      </c>
      <c r="L24" s="75">
        <f t="shared" si="4"/>
        <v>226576.72</v>
      </c>
      <c r="M24" s="75">
        <f t="shared" si="4"/>
        <v>226576.72</v>
      </c>
      <c r="N24" s="75">
        <f t="shared" si="4"/>
        <v>226576.72</v>
      </c>
      <c r="O24" s="43">
        <f>SUM(H24:N24)</f>
        <v>2511278.4600000004</v>
      </c>
    </row>
    <row r="25" spans="1:15" s="16" customFormat="1" ht="54" customHeight="1">
      <c r="A25" s="35" t="s">
        <v>30</v>
      </c>
      <c r="B25" s="36" t="s">
        <v>17</v>
      </c>
      <c r="C25" s="6" t="s">
        <v>63</v>
      </c>
      <c r="D25" s="19" t="s">
        <v>14</v>
      </c>
      <c r="E25" s="19" t="s">
        <v>14</v>
      </c>
      <c r="F25" s="38" t="s">
        <v>70</v>
      </c>
      <c r="G25" s="38" t="s">
        <v>14</v>
      </c>
      <c r="H25" s="37">
        <f t="shared" ref="H25:N25" si="5">SUM(H26:H42)</f>
        <v>389225.3</v>
      </c>
      <c r="I25" s="56">
        <f t="shared" si="5"/>
        <v>393694.69999999995</v>
      </c>
      <c r="J25" s="56">
        <f t="shared" si="5"/>
        <v>269503.5</v>
      </c>
      <c r="K25" s="56">
        <f t="shared" si="5"/>
        <v>261250.2</v>
      </c>
      <c r="L25" s="37">
        <f t="shared" si="5"/>
        <v>226576.72</v>
      </c>
      <c r="M25" s="37">
        <f t="shared" si="5"/>
        <v>226576.72</v>
      </c>
      <c r="N25" s="37">
        <f t="shared" si="5"/>
        <v>226576.72</v>
      </c>
      <c r="O25" s="43">
        <f>SUM(H25:N25)</f>
        <v>1993403.8599999999</v>
      </c>
    </row>
    <row r="26" spans="1:15" ht="65.25" customHeight="1">
      <c r="A26" s="35" t="s">
        <v>20</v>
      </c>
      <c r="B26" s="35" t="s">
        <v>25</v>
      </c>
      <c r="C26" s="6" t="s">
        <v>3</v>
      </c>
      <c r="D26" s="19" t="s">
        <v>14</v>
      </c>
      <c r="E26" s="19" t="s">
        <v>14</v>
      </c>
      <c r="F26" s="40" t="s">
        <v>72</v>
      </c>
      <c r="G26" s="38" t="s">
        <v>14</v>
      </c>
      <c r="H26" s="15">
        <v>88521.5</v>
      </c>
      <c r="I26" s="56">
        <v>113115.8</v>
      </c>
      <c r="J26" s="56">
        <f>73183.05</f>
        <v>73183.05</v>
      </c>
      <c r="K26" s="56">
        <v>76483.600000000006</v>
      </c>
      <c r="L26" s="37">
        <v>75041.94</v>
      </c>
      <c r="M26" s="37">
        <v>75041.94</v>
      </c>
      <c r="N26" s="37">
        <v>75041.94</v>
      </c>
      <c r="O26" s="43">
        <f>SUM(H26:N26)</f>
        <v>576429.77</v>
      </c>
    </row>
    <row r="27" spans="1:15" ht="197.25" customHeight="1">
      <c r="A27" s="11" t="s">
        <v>20</v>
      </c>
      <c r="B27" s="11" t="s">
        <v>26</v>
      </c>
      <c r="C27" s="6" t="s">
        <v>2</v>
      </c>
      <c r="D27" s="19" t="s">
        <v>14</v>
      </c>
      <c r="E27" s="19" t="s">
        <v>14</v>
      </c>
      <c r="F27" s="22" t="s">
        <v>73</v>
      </c>
      <c r="G27" s="38" t="s">
        <v>14</v>
      </c>
      <c r="H27" s="37">
        <v>5326.1</v>
      </c>
      <c r="I27" s="56">
        <v>5334.8</v>
      </c>
      <c r="J27" s="56">
        <v>4199.3</v>
      </c>
      <c r="K27" s="56">
        <v>3917.8</v>
      </c>
      <c r="L27" s="37">
        <v>3452.18</v>
      </c>
      <c r="M27" s="37">
        <v>3452.18</v>
      </c>
      <c r="N27" s="37">
        <v>3452.18</v>
      </c>
      <c r="O27" s="43">
        <f>SUM(H27:N27)</f>
        <v>29134.54</v>
      </c>
    </row>
    <row r="28" spans="1:15" ht="220.5" customHeight="1">
      <c r="A28" s="35" t="s">
        <v>20</v>
      </c>
      <c r="B28" s="35" t="s">
        <v>28</v>
      </c>
      <c r="C28" s="6" t="s">
        <v>3</v>
      </c>
      <c r="D28" s="19" t="s">
        <v>14</v>
      </c>
      <c r="E28" s="19" t="s">
        <v>14</v>
      </c>
      <c r="F28" s="38" t="s">
        <v>74</v>
      </c>
      <c r="G28" s="19" t="s">
        <v>14</v>
      </c>
      <c r="H28" s="15">
        <v>252223.2</v>
      </c>
      <c r="I28" s="56">
        <v>263058.40000000002</v>
      </c>
      <c r="J28" s="56">
        <v>183819</v>
      </c>
      <c r="K28" s="56">
        <v>172917</v>
      </c>
      <c r="L28" s="37">
        <v>147584.6</v>
      </c>
      <c r="M28" s="37">
        <v>147584.6</v>
      </c>
      <c r="N28" s="37">
        <v>147584.6</v>
      </c>
      <c r="O28" s="43">
        <f>SUM(H28:N28)</f>
        <v>1314771.4000000001</v>
      </c>
    </row>
    <row r="29" spans="1:15" ht="60" customHeight="1">
      <c r="A29" s="11" t="s">
        <v>20</v>
      </c>
      <c r="B29" s="11" t="s">
        <v>31</v>
      </c>
      <c r="C29" s="6" t="s">
        <v>2</v>
      </c>
      <c r="D29" s="19" t="s">
        <v>14</v>
      </c>
      <c r="E29" s="19" t="s">
        <v>14</v>
      </c>
      <c r="F29" s="38" t="s">
        <v>75</v>
      </c>
      <c r="G29" s="19" t="s">
        <v>14</v>
      </c>
      <c r="H29" s="37">
        <v>932</v>
      </c>
      <c r="I29" s="56">
        <v>0</v>
      </c>
      <c r="J29" s="56">
        <v>0</v>
      </c>
      <c r="K29" s="56">
        <v>0</v>
      </c>
      <c r="L29" s="37">
        <v>0</v>
      </c>
      <c r="M29" s="37">
        <v>0</v>
      </c>
      <c r="N29" s="37">
        <v>0</v>
      </c>
      <c r="O29" s="3">
        <f t="shared" ref="O29:O38" si="6">SUM(H29:M29)</f>
        <v>932</v>
      </c>
    </row>
    <row r="30" spans="1:15" ht="235.5" customHeight="1">
      <c r="A30" s="79" t="s">
        <v>20</v>
      </c>
      <c r="B30" s="79" t="s">
        <v>158</v>
      </c>
      <c r="C30" s="6" t="s">
        <v>2</v>
      </c>
      <c r="D30" s="19" t="s">
        <v>14</v>
      </c>
      <c r="E30" s="19" t="s">
        <v>14</v>
      </c>
      <c r="F30" s="38" t="s">
        <v>157</v>
      </c>
      <c r="G30" s="19" t="s">
        <v>14</v>
      </c>
      <c r="H30" s="37">
        <v>0</v>
      </c>
      <c r="I30" s="56">
        <v>2745</v>
      </c>
      <c r="J30" s="56">
        <v>0</v>
      </c>
      <c r="K30" s="56">
        <v>0</v>
      </c>
      <c r="L30" s="37">
        <v>0</v>
      </c>
      <c r="M30" s="37">
        <v>0</v>
      </c>
      <c r="N30" s="37">
        <v>0</v>
      </c>
      <c r="O30" s="3"/>
    </row>
    <row r="31" spans="1:15" ht="85.5" customHeight="1">
      <c r="A31" s="64" t="s">
        <v>20</v>
      </c>
      <c r="B31" s="64" t="s">
        <v>139</v>
      </c>
      <c r="C31" s="6" t="s">
        <v>2</v>
      </c>
      <c r="D31" s="19" t="s">
        <v>14</v>
      </c>
      <c r="E31" s="19" t="s">
        <v>14</v>
      </c>
      <c r="F31" s="38" t="s">
        <v>138</v>
      </c>
      <c r="G31" s="19" t="s">
        <v>14</v>
      </c>
      <c r="H31" s="56">
        <v>4050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3">
        <f t="shared" si="6"/>
        <v>4050</v>
      </c>
    </row>
    <row r="32" spans="1:15" ht="66.75" customHeight="1">
      <c r="A32" s="55" t="s">
        <v>20</v>
      </c>
      <c r="B32" s="78" t="s">
        <v>148</v>
      </c>
      <c r="C32" s="6" t="s">
        <v>2</v>
      </c>
      <c r="D32" s="19" t="s">
        <v>14</v>
      </c>
      <c r="E32" s="19" t="s">
        <v>14</v>
      </c>
      <c r="F32" s="38" t="s">
        <v>149</v>
      </c>
      <c r="G32" s="19" t="s">
        <v>14</v>
      </c>
      <c r="H32" s="56">
        <v>450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3">
        <f t="shared" si="6"/>
        <v>450</v>
      </c>
    </row>
    <row r="33" spans="1:15" ht="204.75" customHeight="1">
      <c r="A33" s="78" t="s">
        <v>20</v>
      </c>
      <c r="B33" s="78" t="s">
        <v>152</v>
      </c>
      <c r="C33" s="6"/>
      <c r="D33" s="19" t="s">
        <v>14</v>
      </c>
      <c r="E33" s="19" t="s">
        <v>14</v>
      </c>
      <c r="F33" s="38" t="s">
        <v>150</v>
      </c>
      <c r="G33" s="19" t="s">
        <v>14</v>
      </c>
      <c r="H33" s="37">
        <v>16.2</v>
      </c>
      <c r="I33" s="56">
        <v>48.6</v>
      </c>
      <c r="J33" s="56">
        <v>0</v>
      </c>
      <c r="K33" s="56">
        <v>0</v>
      </c>
      <c r="L33" s="37">
        <v>0</v>
      </c>
      <c r="M33" s="37">
        <v>0</v>
      </c>
      <c r="N33" s="37">
        <v>0</v>
      </c>
      <c r="O33" s="3">
        <f t="shared" si="6"/>
        <v>64.8</v>
      </c>
    </row>
    <row r="34" spans="1:15" ht="157.5" customHeight="1">
      <c r="A34" s="78" t="s">
        <v>20</v>
      </c>
      <c r="B34" s="78" t="s">
        <v>153</v>
      </c>
      <c r="C34" s="6"/>
      <c r="D34" s="19" t="s">
        <v>14</v>
      </c>
      <c r="E34" s="19" t="s">
        <v>14</v>
      </c>
      <c r="F34" s="38" t="s">
        <v>151</v>
      </c>
      <c r="G34" s="19" t="s">
        <v>14</v>
      </c>
      <c r="H34" s="37">
        <v>337.6</v>
      </c>
      <c r="I34" s="37">
        <v>0</v>
      </c>
      <c r="J34" s="56">
        <v>0</v>
      </c>
      <c r="K34" s="56">
        <v>0</v>
      </c>
      <c r="L34" s="37">
        <v>0</v>
      </c>
      <c r="M34" s="37">
        <v>0</v>
      </c>
      <c r="N34" s="37">
        <v>0</v>
      </c>
      <c r="O34" s="3">
        <f t="shared" si="6"/>
        <v>337.6</v>
      </c>
    </row>
    <row r="35" spans="1:15" ht="106.5" customHeight="1">
      <c r="A35" s="35" t="s">
        <v>20</v>
      </c>
      <c r="B35" s="35" t="s">
        <v>35</v>
      </c>
      <c r="C35" s="6" t="s">
        <v>2</v>
      </c>
      <c r="D35" s="7" t="s">
        <v>14</v>
      </c>
      <c r="E35" s="7" t="s">
        <v>14</v>
      </c>
      <c r="F35" s="38" t="s">
        <v>76</v>
      </c>
      <c r="G35" s="19" t="s">
        <v>14</v>
      </c>
      <c r="H35" s="37">
        <v>27808.799999999999</v>
      </c>
      <c r="I35" s="37">
        <v>0</v>
      </c>
      <c r="J35" s="56">
        <v>0</v>
      </c>
      <c r="K35" s="56">
        <v>0</v>
      </c>
      <c r="L35" s="37">
        <v>0</v>
      </c>
      <c r="M35" s="37">
        <v>0</v>
      </c>
      <c r="N35" s="37">
        <v>0</v>
      </c>
      <c r="O35" s="3">
        <f t="shared" si="6"/>
        <v>27808.799999999999</v>
      </c>
    </row>
    <row r="36" spans="1:15" ht="32.25" customHeight="1">
      <c r="A36" s="11" t="s">
        <v>20</v>
      </c>
      <c r="B36" s="11" t="s">
        <v>32</v>
      </c>
      <c r="C36" s="6" t="s">
        <v>2</v>
      </c>
      <c r="D36" s="38" t="s">
        <v>14</v>
      </c>
      <c r="E36" s="38" t="s">
        <v>14</v>
      </c>
      <c r="F36" s="38" t="s">
        <v>77</v>
      </c>
      <c r="G36" s="19" t="s">
        <v>14</v>
      </c>
      <c r="H36" s="37">
        <v>528.70000000000005</v>
      </c>
      <c r="I36" s="56">
        <v>601</v>
      </c>
      <c r="J36" s="56">
        <f>498-0.05</f>
        <v>497.95</v>
      </c>
      <c r="K36" s="56">
        <v>498</v>
      </c>
      <c r="L36" s="37">
        <v>498</v>
      </c>
      <c r="M36" s="37">
        <v>498</v>
      </c>
      <c r="N36" s="37">
        <v>498</v>
      </c>
      <c r="O36" s="3">
        <f t="shared" si="6"/>
        <v>3121.65</v>
      </c>
    </row>
    <row r="37" spans="1:15" ht="60.75" customHeight="1">
      <c r="A37" s="55" t="s">
        <v>20</v>
      </c>
      <c r="B37" s="36" t="s">
        <v>104</v>
      </c>
      <c r="C37" s="6" t="s">
        <v>2</v>
      </c>
      <c r="D37" s="38" t="s">
        <v>14</v>
      </c>
      <c r="E37" s="38" t="s">
        <v>14</v>
      </c>
      <c r="F37" s="38" t="s">
        <v>105</v>
      </c>
      <c r="G37" s="19" t="s">
        <v>14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3">
        <f t="shared" si="6"/>
        <v>0</v>
      </c>
    </row>
    <row r="38" spans="1:15" ht="63.75" customHeight="1">
      <c r="A38" s="35" t="s">
        <v>20</v>
      </c>
      <c r="B38" s="35" t="s">
        <v>36</v>
      </c>
      <c r="C38" s="6" t="s">
        <v>2</v>
      </c>
      <c r="D38" s="38" t="s">
        <v>14</v>
      </c>
      <c r="E38" s="38" t="s">
        <v>14</v>
      </c>
      <c r="F38" s="38" t="s">
        <v>78</v>
      </c>
      <c r="G38" s="19" t="s">
        <v>14</v>
      </c>
      <c r="H38" s="56">
        <v>8927.6</v>
      </c>
      <c r="I38" s="56">
        <v>8486.1</v>
      </c>
      <c r="J38" s="56">
        <v>7804.2</v>
      </c>
      <c r="K38" s="56">
        <v>7433.8</v>
      </c>
      <c r="L38" s="56">
        <v>0</v>
      </c>
      <c r="M38" s="56">
        <v>0</v>
      </c>
      <c r="N38" s="56">
        <v>0</v>
      </c>
      <c r="O38" s="3">
        <f t="shared" si="6"/>
        <v>32651.7</v>
      </c>
    </row>
    <row r="39" spans="1:15" ht="42" customHeight="1">
      <c r="A39" s="35" t="s">
        <v>20</v>
      </c>
      <c r="B39" s="35" t="s">
        <v>33</v>
      </c>
      <c r="C39" s="6" t="s">
        <v>2</v>
      </c>
      <c r="D39" s="19" t="s">
        <v>14</v>
      </c>
      <c r="E39" s="19" t="s">
        <v>14</v>
      </c>
      <c r="F39" s="38" t="s">
        <v>80</v>
      </c>
      <c r="G39" s="19" t="s">
        <v>14</v>
      </c>
      <c r="H39" s="56">
        <v>103.6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3">
        <f>SUM(H39:N39)</f>
        <v>103.6</v>
      </c>
    </row>
    <row r="40" spans="1:15" ht="66.75" hidden="1" customHeight="1">
      <c r="A40" s="55" t="s">
        <v>20</v>
      </c>
      <c r="B40" s="55" t="s">
        <v>107</v>
      </c>
      <c r="C40" s="6" t="s">
        <v>2</v>
      </c>
      <c r="D40" s="19" t="s">
        <v>14</v>
      </c>
      <c r="E40" s="19" t="s">
        <v>14</v>
      </c>
      <c r="F40" s="38" t="s">
        <v>106</v>
      </c>
      <c r="G40" s="19" t="s">
        <v>14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3">
        <f>SUM(H40:N40)</f>
        <v>0</v>
      </c>
    </row>
    <row r="41" spans="1:15" ht="245.25" customHeight="1">
      <c r="A41" s="79" t="s">
        <v>20</v>
      </c>
      <c r="B41" s="79" t="s">
        <v>159</v>
      </c>
      <c r="C41" s="6" t="s">
        <v>2</v>
      </c>
      <c r="D41" s="19" t="s">
        <v>14</v>
      </c>
      <c r="E41" s="19" t="s">
        <v>14</v>
      </c>
      <c r="F41" s="38" t="s">
        <v>160</v>
      </c>
      <c r="G41" s="19" t="s">
        <v>14</v>
      </c>
      <c r="H41" s="56">
        <v>0</v>
      </c>
      <c r="I41" s="56">
        <v>305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3"/>
    </row>
    <row r="42" spans="1:15" ht="76.5" hidden="1" customHeight="1">
      <c r="A42" s="55" t="s">
        <v>20</v>
      </c>
      <c r="B42" s="55" t="s">
        <v>109</v>
      </c>
      <c r="C42" s="6" t="s">
        <v>2</v>
      </c>
      <c r="D42" s="19" t="s">
        <v>14</v>
      </c>
      <c r="E42" s="19" t="s">
        <v>14</v>
      </c>
      <c r="F42" s="38" t="s">
        <v>108</v>
      </c>
      <c r="G42" s="19" t="s">
        <v>14</v>
      </c>
      <c r="H42" s="56">
        <v>0</v>
      </c>
      <c r="I42" s="56">
        <v>0</v>
      </c>
      <c r="J42" s="56">
        <v>0</v>
      </c>
      <c r="K42" s="56">
        <v>0</v>
      </c>
      <c r="L42" s="56">
        <v>0</v>
      </c>
      <c r="M42" s="56">
        <v>0</v>
      </c>
      <c r="N42" s="56">
        <v>0</v>
      </c>
      <c r="O42" s="3">
        <f>SUM(H42:N42)</f>
        <v>0</v>
      </c>
    </row>
    <row r="43" spans="1:15" ht="48" customHeight="1">
      <c r="A43" s="79" t="s">
        <v>30</v>
      </c>
      <c r="B43" s="79" t="s">
        <v>168</v>
      </c>
      <c r="C43" s="6" t="s">
        <v>2</v>
      </c>
      <c r="D43" s="19" t="s">
        <v>14</v>
      </c>
      <c r="E43" s="19" t="s">
        <v>14</v>
      </c>
      <c r="F43" s="38" t="s">
        <v>165</v>
      </c>
      <c r="G43" s="19" t="s">
        <v>14</v>
      </c>
      <c r="H43" s="56">
        <f>H44+H45</f>
        <v>0</v>
      </c>
      <c r="I43" s="56">
        <f>I44+I45</f>
        <v>133449.60000000001</v>
      </c>
      <c r="J43" s="56">
        <f>J44+J45</f>
        <v>19120.400000000001</v>
      </c>
      <c r="K43" s="56">
        <f>K44+K45</f>
        <v>250069</v>
      </c>
      <c r="L43" s="56">
        <f>L44+L45</f>
        <v>0</v>
      </c>
      <c r="M43" s="56">
        <f t="shared" ref="M43:N43" si="7">M44+M45</f>
        <v>0</v>
      </c>
      <c r="N43" s="56">
        <f t="shared" si="7"/>
        <v>0</v>
      </c>
      <c r="O43" s="3">
        <f>SUM(H43:N43)</f>
        <v>402639</v>
      </c>
    </row>
    <row r="44" spans="1:15" ht="57.75" customHeight="1">
      <c r="A44" s="79" t="s">
        <v>20</v>
      </c>
      <c r="B44" s="79" t="s">
        <v>169</v>
      </c>
      <c r="C44" s="6" t="s">
        <v>2</v>
      </c>
      <c r="D44" s="19" t="s">
        <v>14</v>
      </c>
      <c r="E44" s="19" t="s">
        <v>14</v>
      </c>
      <c r="F44" s="38" t="s">
        <v>166</v>
      </c>
      <c r="G44" s="19" t="s">
        <v>14</v>
      </c>
      <c r="H44" s="56">
        <v>0</v>
      </c>
      <c r="I44" s="56">
        <v>133449.60000000001</v>
      </c>
      <c r="J44" s="56">
        <v>0</v>
      </c>
      <c r="K44" s="56">
        <v>134689.29999999999</v>
      </c>
      <c r="L44" s="56">
        <v>0</v>
      </c>
      <c r="M44" s="56">
        <v>0</v>
      </c>
      <c r="N44" s="56">
        <v>0</v>
      </c>
      <c r="O44" s="3"/>
    </row>
    <row r="45" spans="1:15" ht="59.25" customHeight="1">
      <c r="A45" s="79" t="s">
        <v>20</v>
      </c>
      <c r="B45" s="79" t="s">
        <v>170</v>
      </c>
      <c r="C45" s="6" t="s">
        <v>2</v>
      </c>
      <c r="D45" s="19" t="s">
        <v>14</v>
      </c>
      <c r="E45" s="19" t="s">
        <v>14</v>
      </c>
      <c r="F45" s="38" t="s">
        <v>167</v>
      </c>
      <c r="G45" s="19" t="s">
        <v>14</v>
      </c>
      <c r="H45" s="56">
        <v>0</v>
      </c>
      <c r="I45" s="56">
        <v>0</v>
      </c>
      <c r="J45" s="56">
        <v>19120.400000000001</v>
      </c>
      <c r="K45" s="56">
        <v>115379.7</v>
      </c>
      <c r="L45" s="56">
        <v>0</v>
      </c>
      <c r="M45" s="56">
        <v>0</v>
      </c>
      <c r="N45" s="56">
        <v>0</v>
      </c>
      <c r="O45" s="3"/>
    </row>
    <row r="46" spans="1:15" ht="78.75" customHeight="1">
      <c r="A46" s="55" t="s">
        <v>30</v>
      </c>
      <c r="B46" s="55" t="s">
        <v>111</v>
      </c>
      <c r="C46" s="6" t="s">
        <v>2</v>
      </c>
      <c r="D46" s="19" t="s">
        <v>14</v>
      </c>
      <c r="E46" s="19" t="s">
        <v>14</v>
      </c>
      <c r="F46" s="38" t="s">
        <v>110</v>
      </c>
      <c r="G46" s="19" t="s">
        <v>14</v>
      </c>
      <c r="H46" s="56">
        <f>H48</f>
        <v>1608.2</v>
      </c>
      <c r="I46" s="56">
        <v>0</v>
      </c>
      <c r="J46" s="56">
        <v>0</v>
      </c>
      <c r="K46" s="56">
        <v>0</v>
      </c>
      <c r="L46" s="56">
        <f t="shared" ref="L46:N46" si="8">L47+L51+L52</f>
        <v>0</v>
      </c>
      <c r="M46" s="56">
        <f t="shared" si="8"/>
        <v>0</v>
      </c>
      <c r="N46" s="56">
        <f t="shared" si="8"/>
        <v>0</v>
      </c>
      <c r="O46" s="3">
        <f>SUM(H46:N46)</f>
        <v>1608.2</v>
      </c>
    </row>
    <row r="47" spans="1:15" ht="135" hidden="1" customHeight="1">
      <c r="A47" s="58" t="s">
        <v>20</v>
      </c>
      <c r="B47" s="58" t="s">
        <v>123</v>
      </c>
      <c r="C47" s="6" t="s">
        <v>2</v>
      </c>
      <c r="D47" s="19" t="s">
        <v>14</v>
      </c>
      <c r="E47" s="19" t="s">
        <v>14</v>
      </c>
      <c r="F47" s="38" t="s">
        <v>122</v>
      </c>
      <c r="G47" s="19" t="s">
        <v>14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3"/>
    </row>
    <row r="48" spans="1:15" ht="135" customHeight="1">
      <c r="A48" s="79" t="s">
        <v>20</v>
      </c>
      <c r="B48" s="79" t="s">
        <v>123</v>
      </c>
      <c r="C48" s="6" t="s">
        <v>2</v>
      </c>
      <c r="D48" s="19" t="s">
        <v>14</v>
      </c>
      <c r="E48" s="19" t="s">
        <v>14</v>
      </c>
      <c r="F48" s="38" t="s">
        <v>126</v>
      </c>
      <c r="G48" s="19" t="s">
        <v>14</v>
      </c>
      <c r="H48" s="56">
        <v>1608.2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3"/>
    </row>
    <row r="49" spans="1:15" ht="42.75" customHeight="1">
      <c r="A49" s="79" t="s">
        <v>30</v>
      </c>
      <c r="B49" s="79" t="s">
        <v>163</v>
      </c>
      <c r="C49" s="6" t="s">
        <v>2</v>
      </c>
      <c r="D49" s="19" t="s">
        <v>14</v>
      </c>
      <c r="E49" s="19" t="s">
        <v>14</v>
      </c>
      <c r="F49" s="38" t="s">
        <v>161</v>
      </c>
      <c r="G49" s="19" t="s">
        <v>14</v>
      </c>
      <c r="H49" s="56">
        <f t="shared" ref="H49" si="9">H51</f>
        <v>0</v>
      </c>
      <c r="I49" s="56">
        <f>I51+I50+I52</f>
        <v>34132.300000000003</v>
      </c>
      <c r="J49" s="56">
        <f t="shared" ref="J49:N49" si="10">J51+J50+J52</f>
        <v>39723.300000000003</v>
      </c>
      <c r="K49" s="56">
        <f t="shared" si="10"/>
        <v>39771.799999999996</v>
      </c>
      <c r="L49" s="56">
        <f t="shared" si="10"/>
        <v>0</v>
      </c>
      <c r="M49" s="56">
        <f t="shared" si="10"/>
        <v>0</v>
      </c>
      <c r="N49" s="56">
        <f t="shared" si="10"/>
        <v>0</v>
      </c>
      <c r="O49" s="3">
        <f t="shared" ref="O49:O52" si="11">SUM(H49:N49)</f>
        <v>113627.4</v>
      </c>
    </row>
    <row r="50" spans="1:15" ht="161.25" customHeight="1">
      <c r="A50" s="84" t="s">
        <v>20</v>
      </c>
      <c r="B50" s="84" t="s">
        <v>153</v>
      </c>
      <c r="C50" s="6" t="s">
        <v>2</v>
      </c>
      <c r="D50" s="19" t="s">
        <v>14</v>
      </c>
      <c r="E50" s="19" t="s">
        <v>14</v>
      </c>
      <c r="F50" s="38" t="s">
        <v>174</v>
      </c>
      <c r="G50" s="19" t="s">
        <v>14</v>
      </c>
      <c r="H50" s="56">
        <v>0</v>
      </c>
      <c r="I50" s="56">
        <v>1024</v>
      </c>
      <c r="J50" s="56">
        <v>1181</v>
      </c>
      <c r="K50" s="56">
        <v>1181</v>
      </c>
      <c r="L50" s="56">
        <v>0</v>
      </c>
      <c r="M50" s="56">
        <v>0</v>
      </c>
      <c r="N50" s="56">
        <v>0</v>
      </c>
      <c r="O50" s="3">
        <f t="shared" si="11"/>
        <v>3386</v>
      </c>
    </row>
    <row r="51" spans="1:15" ht="96.75" customHeight="1">
      <c r="A51" s="59" t="s">
        <v>20</v>
      </c>
      <c r="B51" s="84" t="s">
        <v>164</v>
      </c>
      <c r="C51" s="6" t="s">
        <v>2</v>
      </c>
      <c r="D51" s="19" t="s">
        <v>14</v>
      </c>
      <c r="E51" s="19" t="s">
        <v>14</v>
      </c>
      <c r="F51" s="38" t="s">
        <v>162</v>
      </c>
      <c r="G51" s="19" t="s">
        <v>14</v>
      </c>
      <c r="H51" s="56">
        <v>0</v>
      </c>
      <c r="I51" s="56">
        <v>1608.3</v>
      </c>
      <c r="J51" s="56">
        <v>1952.8</v>
      </c>
      <c r="K51" s="56">
        <v>1988.1</v>
      </c>
      <c r="L51" s="56">
        <v>0</v>
      </c>
      <c r="M51" s="56">
        <v>0</v>
      </c>
      <c r="N51" s="56">
        <v>0</v>
      </c>
      <c r="O51" s="3">
        <f t="shared" si="11"/>
        <v>5549.2</v>
      </c>
    </row>
    <row r="52" spans="1:15" ht="177" customHeight="1">
      <c r="A52" s="55" t="s">
        <v>20</v>
      </c>
      <c r="B52" s="84" t="s">
        <v>176</v>
      </c>
      <c r="C52" s="6" t="s">
        <v>2</v>
      </c>
      <c r="D52" s="19" t="s">
        <v>14</v>
      </c>
      <c r="E52" s="19" t="s">
        <v>14</v>
      </c>
      <c r="F52" s="38" t="s">
        <v>175</v>
      </c>
      <c r="G52" s="19" t="s">
        <v>14</v>
      </c>
      <c r="H52" s="56">
        <v>0</v>
      </c>
      <c r="I52" s="56">
        <v>31500</v>
      </c>
      <c r="J52" s="56">
        <v>36589.5</v>
      </c>
      <c r="K52" s="56">
        <v>36602.699999999997</v>
      </c>
      <c r="L52" s="56">
        <v>0</v>
      </c>
      <c r="M52" s="56">
        <v>0</v>
      </c>
      <c r="N52" s="56">
        <v>0</v>
      </c>
      <c r="O52" s="3">
        <f t="shared" si="11"/>
        <v>104692.2</v>
      </c>
    </row>
    <row r="53" spans="1:15" s="8" customFormat="1" ht="36.75" customHeight="1">
      <c r="A53" s="71" t="s">
        <v>97</v>
      </c>
      <c r="B53" s="71" t="s">
        <v>98</v>
      </c>
      <c r="C53" s="72" t="s">
        <v>63</v>
      </c>
      <c r="D53" s="73" t="s">
        <v>14</v>
      </c>
      <c r="E53" s="73" t="s">
        <v>14</v>
      </c>
      <c r="F53" s="74" t="s">
        <v>99</v>
      </c>
      <c r="G53" s="73" t="s">
        <v>14</v>
      </c>
      <c r="H53" s="75">
        <f t="shared" ref="H53:N53" si="12">H54+H64+H68</f>
        <v>35367.1</v>
      </c>
      <c r="I53" s="75">
        <f>I54+I64+I68</f>
        <v>45285.69</v>
      </c>
      <c r="J53" s="75">
        <f t="shared" si="12"/>
        <v>38707.5</v>
      </c>
      <c r="K53" s="75">
        <f t="shared" si="12"/>
        <v>37338.549999999996</v>
      </c>
      <c r="L53" s="75">
        <f t="shared" si="12"/>
        <v>32450.35</v>
      </c>
      <c r="M53" s="75">
        <f t="shared" si="12"/>
        <v>32450.35</v>
      </c>
      <c r="N53" s="75">
        <f t="shared" si="12"/>
        <v>32450.35</v>
      </c>
      <c r="O53" s="3">
        <f t="shared" ref="O53:O64" si="13">SUM(H53:N53)</f>
        <v>254049.89</v>
      </c>
    </row>
    <row r="54" spans="1:15" s="16" customFormat="1" ht="40.5" customHeight="1">
      <c r="A54" s="35" t="s">
        <v>30</v>
      </c>
      <c r="B54" s="35" t="s">
        <v>18</v>
      </c>
      <c r="C54" s="6" t="s">
        <v>63</v>
      </c>
      <c r="D54" s="19" t="s">
        <v>14</v>
      </c>
      <c r="E54" s="19" t="s">
        <v>14</v>
      </c>
      <c r="F54" s="38" t="s">
        <v>79</v>
      </c>
      <c r="G54" s="19" t="s">
        <v>14</v>
      </c>
      <c r="H54" s="37">
        <f t="shared" ref="H54:N54" si="14">SUM(H55:H63)</f>
        <v>35367.1</v>
      </c>
      <c r="I54" s="56">
        <f>SUM(I55:I63)-47.6</f>
        <v>45285.69</v>
      </c>
      <c r="J54" s="56">
        <f t="shared" si="14"/>
        <v>38707.5</v>
      </c>
      <c r="K54" s="56">
        <f t="shared" si="14"/>
        <v>37338.549999999996</v>
      </c>
      <c r="L54" s="37">
        <f t="shared" si="14"/>
        <v>32450.35</v>
      </c>
      <c r="M54" s="37">
        <f t="shared" si="14"/>
        <v>32450.35</v>
      </c>
      <c r="N54" s="37">
        <f t="shared" si="14"/>
        <v>32450.35</v>
      </c>
      <c r="O54" s="3">
        <f t="shared" si="13"/>
        <v>254049.89</v>
      </c>
    </row>
    <row r="55" spans="1:15" ht="57" customHeight="1">
      <c r="A55" s="35" t="s">
        <v>22</v>
      </c>
      <c r="B55" s="35" t="s">
        <v>23</v>
      </c>
      <c r="C55" s="6" t="s">
        <v>2</v>
      </c>
      <c r="D55" s="19" t="s">
        <v>14</v>
      </c>
      <c r="E55" s="19" t="s">
        <v>14</v>
      </c>
      <c r="F55" s="38" t="s">
        <v>81</v>
      </c>
      <c r="G55" s="19" t="s">
        <v>14</v>
      </c>
      <c r="H55" s="37">
        <f>10626.4+20287.85</f>
        <v>30914.25</v>
      </c>
      <c r="I55" s="56">
        <v>39586</v>
      </c>
      <c r="J55" s="56">
        <f>10950+23960.9</f>
        <v>34910.9</v>
      </c>
      <c r="K55" s="56">
        <f>10950+22822.85</f>
        <v>33772.85</v>
      </c>
      <c r="L55" s="37">
        <f t="shared" ref="L55:N55" si="15">10002+20611.75</f>
        <v>30613.75</v>
      </c>
      <c r="M55" s="37">
        <f t="shared" si="15"/>
        <v>30613.75</v>
      </c>
      <c r="N55" s="37">
        <f t="shared" si="15"/>
        <v>30613.75</v>
      </c>
      <c r="O55" s="3">
        <f t="shared" si="13"/>
        <v>231025.25</v>
      </c>
    </row>
    <row r="56" spans="1:15" ht="72.75" hidden="1" customHeight="1">
      <c r="A56" s="55" t="s">
        <v>20</v>
      </c>
      <c r="B56" s="55" t="s">
        <v>113</v>
      </c>
      <c r="C56" s="6" t="s">
        <v>2</v>
      </c>
      <c r="D56" s="38" t="s">
        <v>14</v>
      </c>
      <c r="E56" s="38" t="s">
        <v>14</v>
      </c>
      <c r="F56" s="38" t="s">
        <v>112</v>
      </c>
      <c r="G56" s="38" t="s">
        <v>14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3">
        <f t="shared" si="13"/>
        <v>0</v>
      </c>
    </row>
    <row r="57" spans="1:15" ht="54.75" customHeight="1">
      <c r="A57" s="35" t="s">
        <v>20</v>
      </c>
      <c r="B57" s="55" t="s">
        <v>31</v>
      </c>
      <c r="C57" s="6" t="s">
        <v>2</v>
      </c>
      <c r="D57" s="7" t="s">
        <v>14</v>
      </c>
      <c r="E57" s="7" t="s">
        <v>14</v>
      </c>
      <c r="F57" s="38" t="s">
        <v>82</v>
      </c>
      <c r="G57" s="7" t="s">
        <v>14</v>
      </c>
      <c r="H57" s="56">
        <f>868+2132</f>
        <v>3000</v>
      </c>
      <c r="I57" s="56">
        <f>1275+3206</f>
        <v>4481</v>
      </c>
      <c r="J57" s="56">
        <f>844.5+2111.2</f>
        <v>2955.7</v>
      </c>
      <c r="K57" s="56">
        <f>791.7+1979.3</f>
        <v>2771</v>
      </c>
      <c r="L57" s="56">
        <f t="shared" ref="L57:N57" si="16">504+1230.6</f>
        <v>1734.6</v>
      </c>
      <c r="M57" s="56">
        <f t="shared" si="16"/>
        <v>1734.6</v>
      </c>
      <c r="N57" s="56">
        <f t="shared" si="16"/>
        <v>1734.6</v>
      </c>
      <c r="O57" s="3">
        <f t="shared" si="13"/>
        <v>18411.5</v>
      </c>
    </row>
    <row r="58" spans="1:15" ht="32.25" customHeight="1">
      <c r="A58" s="11" t="s">
        <v>20</v>
      </c>
      <c r="B58" s="11" t="s">
        <v>32</v>
      </c>
      <c r="C58" s="6" t="s">
        <v>2</v>
      </c>
      <c r="D58" s="38" t="s">
        <v>14</v>
      </c>
      <c r="E58" s="38" t="s">
        <v>14</v>
      </c>
      <c r="F58" s="38" t="s">
        <v>83</v>
      </c>
      <c r="G58" s="38" t="s">
        <v>14</v>
      </c>
      <c r="H58" s="56">
        <v>111.4</v>
      </c>
      <c r="I58" s="56">
        <v>146</v>
      </c>
      <c r="J58" s="56">
        <v>102</v>
      </c>
      <c r="K58" s="56">
        <v>102</v>
      </c>
      <c r="L58" s="56">
        <v>102</v>
      </c>
      <c r="M58" s="56">
        <v>102</v>
      </c>
      <c r="N58" s="56">
        <v>102</v>
      </c>
      <c r="O58" s="3">
        <f t="shared" si="13"/>
        <v>767.4</v>
      </c>
    </row>
    <row r="59" spans="1:15" ht="60.75" customHeight="1">
      <c r="A59" s="36" t="s">
        <v>20</v>
      </c>
      <c r="B59" s="36" t="s">
        <v>116</v>
      </c>
      <c r="C59" s="23" t="s">
        <v>2</v>
      </c>
      <c r="D59" s="38" t="s">
        <v>14</v>
      </c>
      <c r="E59" s="38" t="s">
        <v>14</v>
      </c>
      <c r="F59" s="38" t="s">
        <v>114</v>
      </c>
      <c r="G59" s="19" t="s">
        <v>14</v>
      </c>
      <c r="H59" s="56">
        <v>6.95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3">
        <f t="shared" si="13"/>
        <v>6.95</v>
      </c>
    </row>
    <row r="60" spans="1:15" ht="105.75" customHeight="1">
      <c r="A60" s="36" t="s">
        <v>20</v>
      </c>
      <c r="B60" s="36" t="s">
        <v>172</v>
      </c>
      <c r="C60" s="23" t="s">
        <v>2</v>
      </c>
      <c r="D60" s="38" t="s">
        <v>14</v>
      </c>
      <c r="E60" s="38" t="s">
        <v>14</v>
      </c>
      <c r="F60" s="63" t="s">
        <v>171</v>
      </c>
      <c r="G60" s="19" t="s">
        <v>14</v>
      </c>
      <c r="H60" s="56">
        <v>0</v>
      </c>
      <c r="I60" s="56">
        <f>318.8+801.5-0.01</f>
        <v>1120.29</v>
      </c>
      <c r="J60" s="56">
        <f>211.1+527.8</f>
        <v>738.9</v>
      </c>
      <c r="K60" s="56">
        <f>197.9+494.8</f>
        <v>692.7</v>
      </c>
      <c r="L60" s="56">
        <v>0</v>
      </c>
      <c r="M60" s="56">
        <v>0</v>
      </c>
      <c r="N60" s="56">
        <v>0</v>
      </c>
      <c r="O60" s="3">
        <f t="shared" si="13"/>
        <v>2551.8900000000003</v>
      </c>
    </row>
    <row r="61" spans="1:15" ht="90" customHeight="1">
      <c r="A61" s="36" t="s">
        <v>20</v>
      </c>
      <c r="B61" s="36" t="s">
        <v>34</v>
      </c>
      <c r="C61" s="23" t="s">
        <v>2</v>
      </c>
      <c r="D61" s="38" t="s">
        <v>14</v>
      </c>
      <c r="E61" s="38" t="s">
        <v>14</v>
      </c>
      <c r="F61" s="63" t="s">
        <v>84</v>
      </c>
      <c r="G61" s="19" t="s">
        <v>14</v>
      </c>
      <c r="H61" s="56">
        <f>217+533</f>
        <v>750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3">
        <f t="shared" si="13"/>
        <v>750</v>
      </c>
    </row>
    <row r="62" spans="1:15" ht="71.25" customHeight="1">
      <c r="A62" s="36" t="s">
        <v>20</v>
      </c>
      <c r="B62" s="36" t="s">
        <v>139</v>
      </c>
      <c r="C62" s="23" t="s">
        <v>2</v>
      </c>
      <c r="D62" s="38" t="s">
        <v>14</v>
      </c>
      <c r="E62" s="38" t="s">
        <v>14</v>
      </c>
      <c r="F62" s="38" t="s">
        <v>154</v>
      </c>
      <c r="G62" s="19" t="s">
        <v>14</v>
      </c>
      <c r="H62" s="56">
        <v>578.6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3">
        <f t="shared" si="13"/>
        <v>578.6</v>
      </c>
    </row>
    <row r="63" spans="1:15" ht="70.5" customHeight="1">
      <c r="A63" s="36" t="s">
        <v>20</v>
      </c>
      <c r="B63" s="36" t="s">
        <v>156</v>
      </c>
      <c r="C63" s="23" t="s">
        <v>2</v>
      </c>
      <c r="D63" s="38" t="s">
        <v>14</v>
      </c>
      <c r="E63" s="38" t="s">
        <v>14</v>
      </c>
      <c r="F63" s="38" t="s">
        <v>155</v>
      </c>
      <c r="G63" s="19" t="s">
        <v>14</v>
      </c>
      <c r="H63" s="56">
        <v>5.9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3">
        <f t="shared" si="13"/>
        <v>5.9</v>
      </c>
    </row>
    <row r="64" spans="1:15" s="16" customFormat="1" ht="52.5" customHeight="1">
      <c r="A64" s="57" t="s">
        <v>30</v>
      </c>
      <c r="B64" s="36" t="s">
        <v>37</v>
      </c>
      <c r="C64" s="18" t="s">
        <v>2</v>
      </c>
      <c r="D64" s="7" t="s">
        <v>14</v>
      </c>
      <c r="E64" s="7" t="s">
        <v>14</v>
      </c>
      <c r="F64" s="38" t="s">
        <v>135</v>
      </c>
      <c r="G64" s="7" t="s">
        <v>14</v>
      </c>
      <c r="H64" s="56">
        <f>H69+H70</f>
        <v>0</v>
      </c>
      <c r="I64" s="56">
        <f t="shared" ref="I64:N64" si="17">SUM(I65:I67)</f>
        <v>0</v>
      </c>
      <c r="J64" s="56">
        <f t="shared" si="17"/>
        <v>0</v>
      </c>
      <c r="K64" s="56">
        <f t="shared" si="17"/>
        <v>0</v>
      </c>
      <c r="L64" s="56">
        <f t="shared" si="17"/>
        <v>0</v>
      </c>
      <c r="M64" s="56">
        <f t="shared" si="17"/>
        <v>0</v>
      </c>
      <c r="N64" s="56">
        <f t="shared" si="17"/>
        <v>0</v>
      </c>
      <c r="O64" s="3">
        <f t="shared" si="13"/>
        <v>0</v>
      </c>
    </row>
    <row r="65" spans="1:15" ht="77.25" hidden="1" customHeight="1">
      <c r="A65" s="17" t="s">
        <v>20</v>
      </c>
      <c r="B65" s="17" t="s">
        <v>38</v>
      </c>
      <c r="C65" s="24" t="s">
        <v>2</v>
      </c>
      <c r="D65" s="19" t="s">
        <v>14</v>
      </c>
      <c r="E65" s="19" t="s">
        <v>14</v>
      </c>
      <c r="F65" s="38" t="s">
        <v>85</v>
      </c>
      <c r="G65" s="19" t="s">
        <v>14</v>
      </c>
      <c r="H65" s="56">
        <v>0</v>
      </c>
      <c r="I65" s="80">
        <v>0</v>
      </c>
      <c r="J65" s="80">
        <v>0</v>
      </c>
      <c r="K65" s="80">
        <v>0</v>
      </c>
      <c r="L65" s="56">
        <v>0</v>
      </c>
      <c r="M65" s="56">
        <v>0</v>
      </c>
      <c r="N65" s="56">
        <v>0</v>
      </c>
      <c r="O65" s="3">
        <f>SUM(H65:M65)</f>
        <v>0</v>
      </c>
    </row>
    <row r="66" spans="1:15" ht="66.75" hidden="1" customHeight="1">
      <c r="A66" s="35" t="s">
        <v>20</v>
      </c>
      <c r="B66" s="35" t="s">
        <v>39</v>
      </c>
      <c r="C66" s="24" t="s">
        <v>2</v>
      </c>
      <c r="D66" s="19" t="s">
        <v>14</v>
      </c>
      <c r="E66" s="19" t="s">
        <v>14</v>
      </c>
      <c r="F66" s="38" t="s">
        <v>86</v>
      </c>
      <c r="G66" s="19" t="s">
        <v>14</v>
      </c>
      <c r="H66" s="56">
        <v>0</v>
      </c>
      <c r="I66" s="80">
        <v>0</v>
      </c>
      <c r="J66" s="80">
        <v>0</v>
      </c>
      <c r="K66" s="80">
        <v>0</v>
      </c>
      <c r="L66" s="56">
        <v>0</v>
      </c>
      <c r="M66" s="56">
        <v>0</v>
      </c>
      <c r="N66" s="56">
        <v>0</v>
      </c>
      <c r="O66" s="3">
        <f>SUM(H66:M66)</f>
        <v>0</v>
      </c>
    </row>
    <row r="67" spans="1:15" ht="77.25" hidden="1" customHeight="1">
      <c r="A67" s="17" t="s">
        <v>20</v>
      </c>
      <c r="B67" s="17" t="s">
        <v>40</v>
      </c>
      <c r="C67" s="24" t="s">
        <v>2</v>
      </c>
      <c r="D67" s="19" t="s">
        <v>14</v>
      </c>
      <c r="E67" s="19" t="s">
        <v>14</v>
      </c>
      <c r="F67" s="38" t="s">
        <v>96</v>
      </c>
      <c r="G67" s="19" t="s">
        <v>14</v>
      </c>
      <c r="H67" s="56">
        <v>0</v>
      </c>
      <c r="I67" s="80">
        <v>0</v>
      </c>
      <c r="J67" s="80">
        <v>0</v>
      </c>
      <c r="K67" s="80">
        <v>0</v>
      </c>
      <c r="L67" s="56">
        <v>0</v>
      </c>
      <c r="M67" s="56">
        <v>0</v>
      </c>
      <c r="N67" s="56">
        <v>0</v>
      </c>
      <c r="O67" s="3">
        <f>SUM(H67:M67)</f>
        <v>0</v>
      </c>
    </row>
    <row r="68" spans="1:15" ht="77.25" hidden="1" customHeight="1">
      <c r="A68" s="57" t="s">
        <v>30</v>
      </c>
      <c r="B68" s="36" t="s">
        <v>118</v>
      </c>
      <c r="C68" s="39" t="s">
        <v>2</v>
      </c>
      <c r="D68" s="38" t="s">
        <v>14</v>
      </c>
      <c r="E68" s="38" t="s">
        <v>14</v>
      </c>
      <c r="F68" s="38" t="s">
        <v>117</v>
      </c>
      <c r="G68" s="38" t="s">
        <v>14</v>
      </c>
      <c r="H68" s="56">
        <f t="shared" ref="H68:N68" si="18">SUM(H69:H70)</f>
        <v>0</v>
      </c>
      <c r="I68" s="80">
        <f t="shared" si="18"/>
        <v>0</v>
      </c>
      <c r="J68" s="80">
        <f t="shared" si="18"/>
        <v>0</v>
      </c>
      <c r="K68" s="80">
        <f t="shared" si="18"/>
        <v>0</v>
      </c>
      <c r="L68" s="56">
        <f t="shared" si="18"/>
        <v>0</v>
      </c>
      <c r="M68" s="56">
        <f t="shared" si="18"/>
        <v>0</v>
      </c>
      <c r="N68" s="56">
        <f t="shared" si="18"/>
        <v>0</v>
      </c>
      <c r="O68" s="43">
        <f t="shared" ref="O68:O78" si="19">SUM(H68:N68)</f>
        <v>0</v>
      </c>
    </row>
    <row r="69" spans="1:15" ht="77.25" hidden="1" customHeight="1">
      <c r="A69" s="36" t="s">
        <v>20</v>
      </c>
      <c r="B69" s="36" t="s">
        <v>38</v>
      </c>
      <c r="C69" s="23" t="s">
        <v>2</v>
      </c>
      <c r="D69" s="38" t="s">
        <v>14</v>
      </c>
      <c r="E69" s="38" t="s">
        <v>14</v>
      </c>
      <c r="F69" s="38" t="s">
        <v>136</v>
      </c>
      <c r="G69" s="19" t="s">
        <v>14</v>
      </c>
      <c r="H69" s="56">
        <v>0</v>
      </c>
      <c r="I69" s="80">
        <v>0</v>
      </c>
      <c r="J69" s="80">
        <v>0</v>
      </c>
      <c r="K69" s="80">
        <v>0</v>
      </c>
      <c r="L69" s="56">
        <v>0</v>
      </c>
      <c r="M69" s="56">
        <v>0</v>
      </c>
      <c r="N69" s="56">
        <v>0</v>
      </c>
      <c r="O69" s="43">
        <f t="shared" si="19"/>
        <v>0</v>
      </c>
    </row>
    <row r="70" spans="1:15" ht="77.25" hidden="1" customHeight="1">
      <c r="A70" s="36" t="s">
        <v>20</v>
      </c>
      <c r="B70" s="36" t="s">
        <v>119</v>
      </c>
      <c r="C70" s="23" t="s">
        <v>2</v>
      </c>
      <c r="D70" s="38" t="s">
        <v>14</v>
      </c>
      <c r="E70" s="38" t="s">
        <v>14</v>
      </c>
      <c r="F70" s="38" t="s">
        <v>137</v>
      </c>
      <c r="G70" s="19" t="s">
        <v>14</v>
      </c>
      <c r="H70" s="56">
        <v>0</v>
      </c>
      <c r="I70" s="80">
        <v>0</v>
      </c>
      <c r="J70" s="80">
        <v>0</v>
      </c>
      <c r="K70" s="80">
        <v>0</v>
      </c>
      <c r="L70" s="56">
        <v>0</v>
      </c>
      <c r="M70" s="56">
        <v>0</v>
      </c>
      <c r="N70" s="56">
        <v>0</v>
      </c>
      <c r="O70" s="43">
        <f t="shared" si="19"/>
        <v>0</v>
      </c>
    </row>
    <row r="71" spans="1:15" s="8" customFormat="1" ht="64.5" customHeight="1">
      <c r="A71" s="76" t="s">
        <v>27</v>
      </c>
      <c r="B71" s="77" t="s">
        <v>127</v>
      </c>
      <c r="C71" s="72" t="s">
        <v>63</v>
      </c>
      <c r="D71" s="73" t="s">
        <v>14</v>
      </c>
      <c r="E71" s="73" t="s">
        <v>14</v>
      </c>
      <c r="F71" s="73" t="s">
        <v>88</v>
      </c>
      <c r="G71" s="73" t="s">
        <v>14</v>
      </c>
      <c r="H71" s="75">
        <f t="shared" ref="H71:N71" si="20">H72</f>
        <v>4688</v>
      </c>
      <c r="I71" s="75">
        <f t="shared" si="20"/>
        <v>4561.3</v>
      </c>
      <c r="J71" s="75">
        <f t="shared" si="20"/>
        <v>5857.04</v>
      </c>
      <c r="K71" s="75">
        <f t="shared" si="20"/>
        <v>5953</v>
      </c>
      <c r="L71" s="75">
        <f t="shared" si="20"/>
        <v>5953</v>
      </c>
      <c r="M71" s="75">
        <f t="shared" si="20"/>
        <v>5953</v>
      </c>
      <c r="N71" s="75">
        <f t="shared" si="20"/>
        <v>5953</v>
      </c>
      <c r="O71" s="43">
        <f t="shared" si="19"/>
        <v>38918.339999999997</v>
      </c>
    </row>
    <row r="72" spans="1:15" ht="53.25" customHeight="1">
      <c r="A72" s="36" t="s">
        <v>30</v>
      </c>
      <c r="B72" s="36" t="s">
        <v>15</v>
      </c>
      <c r="C72" s="6" t="s">
        <v>63</v>
      </c>
      <c r="D72" s="19" t="s">
        <v>14</v>
      </c>
      <c r="E72" s="19" t="s">
        <v>14</v>
      </c>
      <c r="F72" s="19" t="s">
        <v>89</v>
      </c>
      <c r="G72" s="19" t="s">
        <v>14</v>
      </c>
      <c r="H72" s="56">
        <f t="shared" ref="H72:N72" si="21">H73+H74</f>
        <v>4688</v>
      </c>
      <c r="I72" s="56">
        <f t="shared" si="21"/>
        <v>4561.3</v>
      </c>
      <c r="J72" s="56">
        <f t="shared" si="21"/>
        <v>5857.04</v>
      </c>
      <c r="K72" s="56">
        <f t="shared" si="21"/>
        <v>5953</v>
      </c>
      <c r="L72" s="56">
        <f t="shared" si="21"/>
        <v>5953</v>
      </c>
      <c r="M72" s="56">
        <f t="shared" si="21"/>
        <v>5953</v>
      </c>
      <c r="N72" s="56">
        <f t="shared" si="21"/>
        <v>5953</v>
      </c>
      <c r="O72" s="3">
        <f t="shared" si="19"/>
        <v>38918.339999999997</v>
      </c>
    </row>
    <row r="73" spans="1:15" ht="53.25" customHeight="1">
      <c r="A73" s="36" t="s">
        <v>20</v>
      </c>
      <c r="B73" s="36" t="s">
        <v>24</v>
      </c>
      <c r="C73" s="24" t="s">
        <v>2</v>
      </c>
      <c r="D73" s="19" t="s">
        <v>14</v>
      </c>
      <c r="E73" s="19" t="s">
        <v>14</v>
      </c>
      <c r="F73" s="38" t="s">
        <v>90</v>
      </c>
      <c r="G73" s="19" t="s">
        <v>14</v>
      </c>
      <c r="H73" s="56">
        <v>4688</v>
      </c>
      <c r="I73" s="56">
        <v>4561.3</v>
      </c>
      <c r="J73" s="56">
        <v>5857.04</v>
      </c>
      <c r="K73" s="56">
        <v>5953</v>
      </c>
      <c r="L73" s="56">
        <v>5953</v>
      </c>
      <c r="M73" s="56">
        <v>5953</v>
      </c>
      <c r="N73" s="56">
        <v>5953</v>
      </c>
      <c r="O73" s="3">
        <f t="shared" si="19"/>
        <v>38918.339999999997</v>
      </c>
    </row>
    <row r="74" spans="1:15" ht="67.5" hidden="1" customHeight="1">
      <c r="A74" s="36" t="s">
        <v>20</v>
      </c>
      <c r="B74" s="36" t="s">
        <v>116</v>
      </c>
      <c r="C74" s="24" t="s">
        <v>2</v>
      </c>
      <c r="D74" s="19" t="s">
        <v>14</v>
      </c>
      <c r="E74" s="19" t="s">
        <v>14</v>
      </c>
      <c r="F74" s="38" t="s">
        <v>120</v>
      </c>
      <c r="G74" s="19" t="s">
        <v>14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3">
        <f t="shared" si="19"/>
        <v>0</v>
      </c>
    </row>
    <row r="75" spans="1:15" s="8" customFormat="1" ht="36.75" customHeight="1">
      <c r="A75" s="68" t="s">
        <v>87</v>
      </c>
      <c r="B75" s="69" t="s">
        <v>91</v>
      </c>
      <c r="C75" s="65" t="s">
        <v>63</v>
      </c>
      <c r="D75" s="66" t="s">
        <v>14</v>
      </c>
      <c r="E75" s="66" t="s">
        <v>14</v>
      </c>
      <c r="F75" s="66" t="s">
        <v>93</v>
      </c>
      <c r="G75" s="66" t="s">
        <v>14</v>
      </c>
      <c r="H75" s="67">
        <f t="shared" ref="H75" si="22">H76</f>
        <v>2743.8</v>
      </c>
      <c r="I75" s="70">
        <f t="shared" ref="I75" si="23">I76</f>
        <v>0</v>
      </c>
      <c r="J75" s="70">
        <f>J76</f>
        <v>0</v>
      </c>
      <c r="K75" s="70">
        <f t="shared" ref="K75:N75" si="24">K76</f>
        <v>0</v>
      </c>
      <c r="L75" s="67">
        <f t="shared" si="24"/>
        <v>0</v>
      </c>
      <c r="M75" s="67">
        <f t="shared" si="24"/>
        <v>0</v>
      </c>
      <c r="N75" s="67">
        <f t="shared" si="24"/>
        <v>0</v>
      </c>
      <c r="O75" s="43">
        <f t="shared" si="19"/>
        <v>2743.8</v>
      </c>
    </row>
    <row r="76" spans="1:15" ht="51" customHeight="1">
      <c r="A76" s="41" t="s">
        <v>30</v>
      </c>
      <c r="B76" s="41" t="s">
        <v>95</v>
      </c>
      <c r="C76" s="6" t="s">
        <v>63</v>
      </c>
      <c r="D76" s="19" t="s">
        <v>14</v>
      </c>
      <c r="E76" s="19" t="s">
        <v>14</v>
      </c>
      <c r="F76" s="19" t="s">
        <v>92</v>
      </c>
      <c r="G76" s="19" t="s">
        <v>14</v>
      </c>
      <c r="H76" s="37">
        <f t="shared" ref="H76:N76" si="25">H77+H78</f>
        <v>2743.8</v>
      </c>
      <c r="I76" s="56">
        <f t="shared" si="25"/>
        <v>0</v>
      </c>
      <c r="J76" s="56">
        <f t="shared" si="25"/>
        <v>0</v>
      </c>
      <c r="K76" s="56">
        <f t="shared" si="25"/>
        <v>0</v>
      </c>
      <c r="L76" s="37">
        <f t="shared" si="25"/>
        <v>0</v>
      </c>
      <c r="M76" s="37">
        <f t="shared" si="25"/>
        <v>0</v>
      </c>
      <c r="N76" s="37">
        <f t="shared" si="25"/>
        <v>0</v>
      </c>
      <c r="O76" s="3">
        <f t="shared" si="19"/>
        <v>2743.8</v>
      </c>
    </row>
    <row r="77" spans="1:15" ht="52.5" customHeight="1">
      <c r="A77" s="55" t="s">
        <v>20</v>
      </c>
      <c r="B77" s="55" t="s">
        <v>24</v>
      </c>
      <c r="C77" s="6" t="s">
        <v>3</v>
      </c>
      <c r="D77" s="38" t="s">
        <v>14</v>
      </c>
      <c r="E77" s="21" t="s">
        <v>14</v>
      </c>
      <c r="F77" s="38" t="s">
        <v>94</v>
      </c>
      <c r="G77" s="19" t="s">
        <v>14</v>
      </c>
      <c r="H77" s="37">
        <v>2743.8</v>
      </c>
      <c r="I77" s="56">
        <v>0</v>
      </c>
      <c r="J77" s="56">
        <v>0</v>
      </c>
      <c r="K77" s="56">
        <v>0</v>
      </c>
      <c r="L77" s="37">
        <v>0</v>
      </c>
      <c r="M77" s="37">
        <v>0</v>
      </c>
      <c r="N77" s="37">
        <v>0</v>
      </c>
      <c r="O77" s="3">
        <f t="shared" si="19"/>
        <v>2743.8</v>
      </c>
    </row>
    <row r="78" spans="1:15" ht="77.25" hidden="1" customHeight="1">
      <c r="A78" s="41" t="s">
        <v>20</v>
      </c>
      <c r="B78" s="36" t="s">
        <v>115</v>
      </c>
      <c r="C78" s="6" t="s">
        <v>3</v>
      </c>
      <c r="D78" s="7" t="s">
        <v>14</v>
      </c>
      <c r="E78" s="21" t="s">
        <v>14</v>
      </c>
      <c r="F78" s="38" t="s">
        <v>121</v>
      </c>
      <c r="G78" s="19" t="s">
        <v>14</v>
      </c>
      <c r="H78" s="56">
        <v>0</v>
      </c>
      <c r="I78" s="80">
        <v>0</v>
      </c>
      <c r="J78" s="80">
        <v>0</v>
      </c>
      <c r="K78" s="80">
        <v>0</v>
      </c>
      <c r="L78" s="56">
        <v>0</v>
      </c>
      <c r="M78" s="56">
        <v>0</v>
      </c>
      <c r="N78" s="56">
        <v>0</v>
      </c>
      <c r="O78" s="3">
        <f t="shared" si="19"/>
        <v>0</v>
      </c>
    </row>
    <row r="79" spans="1:15" ht="15">
      <c r="O79" s="3"/>
    </row>
    <row r="80" spans="1:15" ht="15">
      <c r="O80" s="3"/>
    </row>
  </sheetData>
  <mergeCells count="10">
    <mergeCell ref="H2:N2"/>
    <mergeCell ref="L3:N3"/>
    <mergeCell ref="D7:G7"/>
    <mergeCell ref="A7:A8"/>
    <mergeCell ref="B7:B8"/>
    <mergeCell ref="A5:N5"/>
    <mergeCell ref="A6:N6"/>
    <mergeCell ref="C7:C8"/>
    <mergeCell ref="H7:N7"/>
    <mergeCell ref="K4:N4"/>
  </mergeCells>
  <pageMargins left="0.62992125984251968" right="0.23622047244094491" top="0.39370078740157483" bottom="0.39370078740157483" header="0.31496062992125984" footer="0.31496062992125984"/>
  <pageSetup paperSize="9" scale="50" fitToHeight="10" orientation="landscape" r:id="rId1"/>
  <headerFooter alignWithMargins="0"/>
  <rowBreaks count="2" manualBreakCount="2">
    <brk id="50" max="13" man="1"/>
    <brk id="7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89"/>
  <sheetViews>
    <sheetView tabSelected="1" view="pageBreakPreview" zoomScaleSheetLayoutView="100" workbookViewId="0">
      <selection activeCell="E3" sqref="E3"/>
    </sheetView>
  </sheetViews>
  <sheetFormatPr defaultColWidth="7.5703125" defaultRowHeight="15.75"/>
  <cols>
    <col min="1" max="1" width="14.28515625" style="13" customWidth="1"/>
    <col min="2" max="2" width="26" style="13" customWidth="1"/>
    <col min="3" max="3" width="40" style="13" customWidth="1"/>
    <col min="4" max="10" width="10.5703125" style="13" customWidth="1"/>
    <col min="11" max="11" width="2.140625" style="13" customWidth="1"/>
    <col min="12" max="12" width="13.85546875" style="13" customWidth="1"/>
    <col min="13" max="16384" width="7.5703125" style="29"/>
  </cols>
  <sheetData>
    <row r="1" spans="1:18" ht="19.5" customHeight="1">
      <c r="D1" s="14"/>
      <c r="E1" s="14"/>
      <c r="F1" s="14"/>
      <c r="G1" s="14"/>
      <c r="H1" s="87" t="s">
        <v>140</v>
      </c>
      <c r="I1" s="87"/>
      <c r="J1" s="87"/>
      <c r="K1" s="45"/>
    </row>
    <row r="2" spans="1:18" ht="54.75" customHeight="1">
      <c r="D2" s="117"/>
      <c r="E2" s="86" t="s">
        <v>182</v>
      </c>
      <c r="F2" s="86"/>
      <c r="G2" s="86"/>
      <c r="H2" s="86"/>
      <c r="I2" s="86"/>
      <c r="J2" s="86"/>
      <c r="K2" s="46"/>
    </row>
    <row r="3" spans="1:18" ht="17.25" customHeight="1">
      <c r="D3" s="33"/>
      <c r="E3" s="33"/>
      <c r="F3" s="33"/>
      <c r="G3" s="33"/>
      <c r="H3" s="33"/>
      <c r="I3" s="33"/>
      <c r="J3" s="33"/>
      <c r="K3" s="33"/>
      <c r="L3" s="116"/>
      <c r="M3" s="116"/>
      <c r="N3" s="116"/>
      <c r="O3" s="116"/>
      <c r="P3" s="116"/>
      <c r="Q3" s="116"/>
      <c r="R3" s="116"/>
    </row>
    <row r="4" spans="1:18" ht="22.5" customHeight="1">
      <c r="A4" s="114" t="s">
        <v>128</v>
      </c>
      <c r="B4" s="114"/>
      <c r="C4" s="114"/>
      <c r="D4" s="114"/>
      <c r="E4" s="114"/>
      <c r="F4" s="114"/>
      <c r="G4" s="114"/>
      <c r="H4" s="114"/>
      <c r="I4" s="114"/>
      <c r="J4" s="114"/>
      <c r="K4" s="47"/>
    </row>
    <row r="5" spans="1:18" ht="43.5" customHeight="1">
      <c r="A5" s="114" t="s">
        <v>133</v>
      </c>
      <c r="B5" s="114"/>
      <c r="C5" s="114"/>
      <c r="D5" s="114"/>
      <c r="E5" s="114"/>
      <c r="F5" s="114"/>
      <c r="G5" s="114"/>
      <c r="H5" s="114"/>
      <c r="I5" s="114"/>
      <c r="J5" s="114"/>
      <c r="K5" s="47"/>
    </row>
    <row r="6" spans="1:18" ht="30" customHeight="1">
      <c r="A6" s="91" t="s">
        <v>11</v>
      </c>
      <c r="B6" s="91" t="s">
        <v>52</v>
      </c>
      <c r="C6" s="91" t="s">
        <v>51</v>
      </c>
      <c r="D6" s="95" t="s">
        <v>129</v>
      </c>
      <c r="E6" s="95"/>
      <c r="F6" s="95"/>
      <c r="G6" s="95"/>
      <c r="H6" s="95"/>
      <c r="I6" s="95"/>
      <c r="J6" s="95"/>
      <c r="K6" s="48"/>
    </row>
    <row r="7" spans="1:18" ht="37.5" customHeight="1">
      <c r="A7" s="93"/>
      <c r="B7" s="115"/>
      <c r="C7" s="93"/>
      <c r="D7" s="60" t="s">
        <v>53</v>
      </c>
      <c r="E7" s="60" t="s">
        <v>54</v>
      </c>
      <c r="F7" s="42" t="s">
        <v>55</v>
      </c>
      <c r="G7" s="42" t="s">
        <v>56</v>
      </c>
      <c r="H7" s="42" t="s">
        <v>57</v>
      </c>
      <c r="I7" s="42" t="s">
        <v>58</v>
      </c>
      <c r="J7" s="42" t="s">
        <v>59</v>
      </c>
      <c r="K7" s="48"/>
    </row>
    <row r="8" spans="1:18" ht="10.5" customHeight="1">
      <c r="A8" s="10">
        <v>1</v>
      </c>
      <c r="B8" s="10">
        <v>2</v>
      </c>
      <c r="C8" s="10">
        <v>3</v>
      </c>
      <c r="D8" s="61">
        <v>4</v>
      </c>
      <c r="E8" s="61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49"/>
    </row>
    <row r="9" spans="1:18" s="32" customFormat="1" ht="17.25" customHeight="1">
      <c r="A9" s="106" t="s">
        <v>1</v>
      </c>
      <c r="B9" s="106" t="s">
        <v>134</v>
      </c>
      <c r="C9" s="30" t="s">
        <v>50</v>
      </c>
      <c r="D9" s="83">
        <f t="shared" ref="D9:J9" si="0">SUM(D10:D13)</f>
        <v>586952.9</v>
      </c>
      <c r="E9" s="83">
        <f t="shared" si="0"/>
        <v>776282.8</v>
      </c>
      <c r="F9" s="83">
        <f t="shared" si="0"/>
        <v>494534.16000000003</v>
      </c>
      <c r="G9" s="83">
        <f t="shared" si="0"/>
        <v>710311.25</v>
      </c>
      <c r="H9" s="83">
        <f t="shared" si="0"/>
        <v>367075.99</v>
      </c>
      <c r="I9" s="83">
        <f t="shared" si="0"/>
        <v>367075.99</v>
      </c>
      <c r="J9" s="83">
        <f t="shared" si="0"/>
        <v>367075.99</v>
      </c>
      <c r="K9" s="50"/>
      <c r="L9" s="31">
        <f>D9+E9+F9+G9+H9+I9+J9</f>
        <v>3669309.080000001</v>
      </c>
    </row>
    <row r="10" spans="1:18" ht="28.5" customHeight="1">
      <c r="A10" s="107"/>
      <c r="B10" s="107"/>
      <c r="C10" s="30" t="s">
        <v>45</v>
      </c>
      <c r="D10" s="56">
        <f>D15+D25+D50+D71+D81</f>
        <v>38480.400000000001</v>
      </c>
      <c r="E10" s="56">
        <f t="shared" ref="E10:J10" si="1">E15+E25+E50+E71+E81</f>
        <v>171725.80000000002</v>
      </c>
      <c r="F10" s="56">
        <f t="shared" si="1"/>
        <v>63172.25</v>
      </c>
      <c r="G10" s="56">
        <f t="shared" si="1"/>
        <v>261118.6</v>
      </c>
      <c r="H10" s="56">
        <f t="shared" si="1"/>
        <v>0</v>
      </c>
      <c r="I10" s="56">
        <f t="shared" si="1"/>
        <v>0</v>
      </c>
      <c r="J10" s="56">
        <f t="shared" si="1"/>
        <v>0</v>
      </c>
      <c r="K10" s="50"/>
      <c r="L10" s="31">
        <f>D10+E10+F10+G10+H10+I10+J10</f>
        <v>534497.05000000005</v>
      </c>
    </row>
    <row r="11" spans="1:18" ht="27.75" customHeight="1">
      <c r="A11" s="107"/>
      <c r="B11" s="107"/>
      <c r="C11" s="30" t="s">
        <v>44</v>
      </c>
      <c r="D11" s="56">
        <f>D16+D26+D51+D72+D82</f>
        <v>380106.35</v>
      </c>
      <c r="E11" s="56">
        <f t="shared" ref="E11:J11" si="2">E16+E26+E51+E72+E82</f>
        <v>390178.2</v>
      </c>
      <c r="F11" s="56">
        <f t="shared" si="2"/>
        <v>279394.2</v>
      </c>
      <c r="G11" s="56">
        <f t="shared" si="2"/>
        <v>294812.75</v>
      </c>
      <c r="H11" s="56">
        <f t="shared" si="2"/>
        <v>222476.80000000002</v>
      </c>
      <c r="I11" s="56">
        <f t="shared" si="2"/>
        <v>222476.80000000002</v>
      </c>
      <c r="J11" s="56">
        <f t="shared" si="2"/>
        <v>222476.80000000002</v>
      </c>
      <c r="K11" s="50"/>
      <c r="L11" s="31">
        <f>D11+E11+F11+G11+H11+I11+J11</f>
        <v>2011921.9000000001</v>
      </c>
      <c r="M11" s="13"/>
      <c r="N11" s="13"/>
      <c r="O11" s="13"/>
      <c r="P11" s="13"/>
      <c r="Q11" s="13"/>
      <c r="R11" s="13"/>
    </row>
    <row r="12" spans="1:18" ht="17.25" customHeight="1">
      <c r="A12" s="107"/>
      <c r="B12" s="107"/>
      <c r="C12" s="30" t="s">
        <v>43</v>
      </c>
      <c r="D12" s="56">
        <f>D17+D27+D52+D73+D83</f>
        <v>168366.15</v>
      </c>
      <c r="E12" s="56">
        <f t="shared" ref="E12:J12" si="3">E17+E27+E52+E73+E83</f>
        <v>214378.8</v>
      </c>
      <c r="F12" s="56">
        <f t="shared" si="3"/>
        <v>151967.71000000002</v>
      </c>
      <c r="G12" s="56">
        <f t="shared" si="3"/>
        <v>154379.9</v>
      </c>
      <c r="H12" s="56">
        <f t="shared" si="3"/>
        <v>144599.19</v>
      </c>
      <c r="I12" s="56">
        <f t="shared" si="3"/>
        <v>144599.19</v>
      </c>
      <c r="J12" s="56">
        <f t="shared" si="3"/>
        <v>144599.19</v>
      </c>
      <c r="K12" s="50"/>
      <c r="L12" s="31">
        <f>D12+E12+F12+G12+H12+I12+J12</f>
        <v>1122890.1299999999</v>
      </c>
    </row>
    <row r="13" spans="1:18" ht="15.75" customHeight="1">
      <c r="A13" s="111"/>
      <c r="B13" s="111"/>
      <c r="C13" s="30" t="s">
        <v>41</v>
      </c>
      <c r="D13" s="56">
        <f>D18+D28+D53+D74+D84</f>
        <v>0</v>
      </c>
      <c r="E13" s="56">
        <f t="shared" ref="E13:J13" si="4">E18+E28+E53+E74+E84</f>
        <v>0</v>
      </c>
      <c r="F13" s="56">
        <f t="shared" si="4"/>
        <v>0</v>
      </c>
      <c r="G13" s="56">
        <f t="shared" si="4"/>
        <v>0</v>
      </c>
      <c r="H13" s="37">
        <f t="shared" si="4"/>
        <v>0</v>
      </c>
      <c r="I13" s="37">
        <f t="shared" si="4"/>
        <v>0</v>
      </c>
      <c r="J13" s="37">
        <f t="shared" si="4"/>
        <v>0</v>
      </c>
      <c r="K13" s="50"/>
      <c r="L13" s="31">
        <f t="shared" ref="L13" si="5">D13+E13+F13+G13+H13+I13+J13</f>
        <v>0</v>
      </c>
    </row>
    <row r="14" spans="1:18" s="32" customFormat="1">
      <c r="A14" s="103" t="s">
        <v>49</v>
      </c>
      <c r="B14" s="103" t="s">
        <v>60</v>
      </c>
      <c r="C14" s="30" t="s">
        <v>46</v>
      </c>
      <c r="D14" s="81">
        <f t="shared" ref="D14:J14" si="6">SUM(D15:D18)</f>
        <v>153320.5</v>
      </c>
      <c r="E14" s="81">
        <f t="shared" si="6"/>
        <v>165159.20000000001</v>
      </c>
      <c r="F14" s="81">
        <f t="shared" si="6"/>
        <v>121622.42000000001</v>
      </c>
      <c r="G14" s="81">
        <f t="shared" si="6"/>
        <v>115928.75</v>
      </c>
      <c r="H14" s="81">
        <f t="shared" si="6"/>
        <v>102095.92</v>
      </c>
      <c r="I14" s="81">
        <f t="shared" si="6"/>
        <v>102095.92</v>
      </c>
      <c r="J14" s="81">
        <f t="shared" si="6"/>
        <v>102095.92</v>
      </c>
      <c r="K14" s="50"/>
      <c r="L14" s="31">
        <f>SUM(D14:J14)</f>
        <v>862318.63000000012</v>
      </c>
    </row>
    <row r="15" spans="1:18" ht="26.25" customHeight="1">
      <c r="A15" s="104"/>
      <c r="B15" s="104"/>
      <c r="C15" s="30" t="s">
        <v>45</v>
      </c>
      <c r="D15" s="56">
        <f t="shared" ref="D15:J15" si="7">D20</f>
        <v>0</v>
      </c>
      <c r="E15" s="56">
        <f t="shared" si="7"/>
        <v>0</v>
      </c>
      <c r="F15" s="56">
        <f t="shared" si="7"/>
        <v>0</v>
      </c>
      <c r="G15" s="56">
        <f t="shared" si="7"/>
        <v>0</v>
      </c>
      <c r="H15" s="37">
        <f t="shared" si="7"/>
        <v>0</v>
      </c>
      <c r="I15" s="37">
        <f t="shared" si="7"/>
        <v>0</v>
      </c>
      <c r="J15" s="37">
        <f t="shared" si="7"/>
        <v>0</v>
      </c>
      <c r="K15" s="50"/>
    </row>
    <row r="16" spans="1:18" ht="26.25" customHeight="1">
      <c r="A16" s="104"/>
      <c r="B16" s="112"/>
      <c r="C16" s="30" t="s">
        <v>44</v>
      </c>
      <c r="D16" s="56">
        <f>D21</f>
        <v>113875.84999999999</v>
      </c>
      <c r="E16" s="56">
        <f t="shared" ref="D16:J18" si="8">E21</f>
        <v>110238.2</v>
      </c>
      <c r="F16" s="56">
        <f t="shared" si="8"/>
        <v>85007.400000000009</v>
      </c>
      <c r="G16" s="56">
        <f t="shared" si="8"/>
        <v>79127.3</v>
      </c>
      <c r="H16" s="37">
        <f t="shared" si="8"/>
        <v>69705.42</v>
      </c>
      <c r="I16" s="37">
        <f t="shared" si="8"/>
        <v>69705.42</v>
      </c>
      <c r="J16" s="37">
        <f t="shared" si="8"/>
        <v>69705.42</v>
      </c>
      <c r="K16" s="50"/>
      <c r="L16" s="31">
        <f>SUM(D16:J16)</f>
        <v>597365.01</v>
      </c>
      <c r="M16" s="13"/>
      <c r="N16" s="13"/>
      <c r="O16" s="13"/>
      <c r="P16" s="13"/>
      <c r="Q16" s="13"/>
      <c r="R16" s="13"/>
    </row>
    <row r="17" spans="1:12" ht="17.25" customHeight="1">
      <c r="A17" s="104"/>
      <c r="B17" s="112"/>
      <c r="C17" s="30" t="s">
        <v>43</v>
      </c>
      <c r="D17" s="56">
        <f>'Прил. 3 фин'!H13+'Прил. 3 фин'!H23+'Прил. 3 фин'!H21+399</f>
        <v>39444.65</v>
      </c>
      <c r="E17" s="56">
        <f t="shared" si="8"/>
        <v>54921</v>
      </c>
      <c r="F17" s="56">
        <f t="shared" si="8"/>
        <v>36615.019999999997</v>
      </c>
      <c r="G17" s="56">
        <f t="shared" si="8"/>
        <v>36801.449999999997</v>
      </c>
      <c r="H17" s="37">
        <f t="shared" si="8"/>
        <v>32390.5</v>
      </c>
      <c r="I17" s="37">
        <f t="shared" si="8"/>
        <v>32390.5</v>
      </c>
      <c r="J17" s="37">
        <f t="shared" si="8"/>
        <v>32390.5</v>
      </c>
      <c r="K17" s="50"/>
      <c r="L17" s="31">
        <f>SUM(D17:J17)</f>
        <v>264953.62</v>
      </c>
    </row>
    <row r="18" spans="1:12" ht="18.75" customHeight="1">
      <c r="A18" s="105"/>
      <c r="B18" s="113"/>
      <c r="C18" s="30" t="s">
        <v>41</v>
      </c>
      <c r="D18" s="56">
        <f t="shared" si="8"/>
        <v>0</v>
      </c>
      <c r="E18" s="56">
        <f t="shared" si="8"/>
        <v>0</v>
      </c>
      <c r="F18" s="56">
        <f t="shared" si="8"/>
        <v>0</v>
      </c>
      <c r="G18" s="56">
        <f t="shared" si="8"/>
        <v>0</v>
      </c>
      <c r="H18" s="37">
        <f t="shared" si="8"/>
        <v>0</v>
      </c>
      <c r="I18" s="37">
        <f t="shared" si="8"/>
        <v>0</v>
      </c>
      <c r="J18" s="37">
        <f t="shared" si="8"/>
        <v>0</v>
      </c>
      <c r="K18" s="50"/>
    </row>
    <row r="19" spans="1:12">
      <c r="A19" s="103" t="s">
        <v>30</v>
      </c>
      <c r="B19" s="103" t="s">
        <v>16</v>
      </c>
      <c r="C19" s="30" t="s">
        <v>46</v>
      </c>
      <c r="D19" s="82">
        <f t="shared" ref="D19:J19" si="9">SUM(D20:D23)</f>
        <v>153320.5</v>
      </c>
      <c r="E19" s="82">
        <f t="shared" si="9"/>
        <v>165159.20000000001</v>
      </c>
      <c r="F19" s="82">
        <f t="shared" si="9"/>
        <v>121622.42000000001</v>
      </c>
      <c r="G19" s="82">
        <f t="shared" si="9"/>
        <v>115928.75</v>
      </c>
      <c r="H19" s="82">
        <f t="shared" si="9"/>
        <v>102095.92</v>
      </c>
      <c r="I19" s="82">
        <f t="shared" si="9"/>
        <v>102095.92</v>
      </c>
      <c r="J19" s="82">
        <f t="shared" si="9"/>
        <v>102095.92</v>
      </c>
      <c r="K19" s="50"/>
      <c r="L19" s="31">
        <f>SUM(D19:J19)</f>
        <v>862318.63000000012</v>
      </c>
    </row>
    <row r="20" spans="1:12" ht="28.5" customHeight="1">
      <c r="A20" s="104"/>
      <c r="B20" s="104"/>
      <c r="C20" s="30" t="s">
        <v>45</v>
      </c>
      <c r="D20" s="56">
        <v>0</v>
      </c>
      <c r="E20" s="56">
        <v>0</v>
      </c>
      <c r="F20" s="56">
        <v>0</v>
      </c>
      <c r="G20" s="56">
        <v>0</v>
      </c>
      <c r="H20" s="37">
        <v>0</v>
      </c>
      <c r="I20" s="37">
        <v>0</v>
      </c>
      <c r="J20" s="37">
        <v>0</v>
      </c>
      <c r="K20" s="50"/>
      <c r="L20" s="31">
        <f>SUM(D20:J20)</f>
        <v>0</v>
      </c>
    </row>
    <row r="21" spans="1:12" ht="25.5">
      <c r="A21" s="104"/>
      <c r="B21" s="112"/>
      <c r="C21" s="30" t="s">
        <v>44</v>
      </c>
      <c r="D21" s="56">
        <f>'Прил. 3 фин'!H14+'Прил. 3 фин'!H15+'Прил. 3 фин'!H16+'Прил. 3 фин'!H17+'Прил. 3 фин'!H18</f>
        <v>113875.84999999999</v>
      </c>
      <c r="E21" s="56">
        <f>'Прил. 3 фин'!I14+'Прил. 3 фин'!I15+'Прил. 3 фин'!I16+'Прил. 3 фин'!I18+'Прил. 3 фин'!I20+'Прил. 3 фин'!I21</f>
        <v>110238.2</v>
      </c>
      <c r="F21" s="56">
        <f>'Прил. 3 фин'!J14+'Прил. 3 фин'!J15+'Прил. 3 фин'!J16+'Прил. 3 фин'!J18+'Прил. 3 фин'!J20</f>
        <v>85007.400000000009</v>
      </c>
      <c r="G21" s="56">
        <f>'Прил. 3 фин'!K14+'Прил. 3 фин'!K15+'Прил. 3 фин'!K16+'Прил. 3 фин'!K18+'Прил. 3 фин'!K20</f>
        <v>79127.3</v>
      </c>
      <c r="H21" s="37">
        <f>'Прил. 3 фин'!L14+'Прил. 3 фин'!L15+'Прил. 3 фин'!L16+'Прил. 3 фин'!L18+'Прил. 3 фин'!L20</f>
        <v>69705.42</v>
      </c>
      <c r="I21" s="37">
        <f>'Прил. 3 фин'!M14+'Прил. 3 фин'!M15+'Прил. 3 фин'!M16+'Прил. 3 фин'!M18+'Прил. 3 фин'!M20</f>
        <v>69705.42</v>
      </c>
      <c r="J21" s="37">
        <f>'Прил. 3 фин'!N14+'Прил. 3 фин'!N15+'Прил. 3 фин'!N16+'Прил. 3 фин'!N18+'Прил. 3 фин'!N20</f>
        <v>69705.42</v>
      </c>
      <c r="K21" s="50"/>
      <c r="L21" s="31">
        <f>SUM(D21:J21)</f>
        <v>597365.01</v>
      </c>
    </row>
    <row r="22" spans="1:12" ht="16.5" customHeight="1">
      <c r="A22" s="104"/>
      <c r="B22" s="112"/>
      <c r="C22" s="30" t="s">
        <v>43</v>
      </c>
      <c r="D22" s="56">
        <f>'Прил. 3 фин'!H13+'Прил. 3 фин'!H20+'Прил. 3 фин'!H23</f>
        <v>39444.65</v>
      </c>
      <c r="E22" s="56">
        <f>'Прил. 3 фин'!I13+'Прил. 3 фин'!I19+'Прил. 3 фин'!I23</f>
        <v>54921</v>
      </c>
      <c r="F22" s="56">
        <f>'Прил. 3 фин'!J13+'Прил. 3 фин'!J19+'Прил. 3 фин'!J21+'Прил. 3 фин'!J23</f>
        <v>36615.019999999997</v>
      </c>
      <c r="G22" s="56">
        <f>'Прил. 3 фин'!K13+'Прил. 3 фин'!K19+'Прил. 3 фин'!K21+'Прил. 3 фин'!K23</f>
        <v>36801.449999999997</v>
      </c>
      <c r="H22" s="56">
        <f>'Прил. 3 фин'!L13+'Прил. 3 фин'!L19+'Прил. 3 фин'!L21+'Прил. 3 фин'!L23</f>
        <v>32390.5</v>
      </c>
      <c r="I22" s="56">
        <f>'Прил. 3 фин'!M13+'Прил. 3 фин'!M19+'Прил. 3 фин'!M21+'Прил. 3 фин'!M23</f>
        <v>32390.5</v>
      </c>
      <c r="J22" s="56">
        <f>'Прил. 3 фин'!N13+'Прил. 3 фин'!N19+'Прил. 3 фин'!N21+'Прил. 3 фин'!N23</f>
        <v>32390.5</v>
      </c>
      <c r="K22" s="50"/>
      <c r="L22" s="31">
        <f>SUM(D22:J22)</f>
        <v>264953.62</v>
      </c>
    </row>
    <row r="23" spans="1:12" ht="15.75" customHeight="1">
      <c r="A23" s="105"/>
      <c r="B23" s="113"/>
      <c r="C23" s="30" t="s">
        <v>41</v>
      </c>
      <c r="D23" s="56">
        <v>0</v>
      </c>
      <c r="E23" s="56">
        <v>0</v>
      </c>
      <c r="F23" s="56">
        <v>0</v>
      </c>
      <c r="G23" s="56">
        <v>0</v>
      </c>
      <c r="H23" s="37">
        <v>0</v>
      </c>
      <c r="I23" s="37">
        <v>0</v>
      </c>
      <c r="J23" s="37">
        <v>0</v>
      </c>
      <c r="K23" s="50"/>
    </row>
    <row r="24" spans="1:12" ht="20.25" customHeight="1">
      <c r="A24" s="96" t="s">
        <v>48</v>
      </c>
      <c r="B24" s="99" t="s">
        <v>100</v>
      </c>
      <c r="C24" s="30" t="s">
        <v>46</v>
      </c>
      <c r="D24" s="81">
        <f t="shared" ref="D24:J24" si="10">SUM(D25:D28)</f>
        <v>390833.50000000006</v>
      </c>
      <c r="E24" s="81">
        <f>SUM(E25:E28)</f>
        <v>561276.60000000009</v>
      </c>
      <c r="F24" s="81">
        <f t="shared" si="10"/>
        <v>328347.14999999997</v>
      </c>
      <c r="G24" s="81">
        <f t="shared" si="10"/>
        <v>551090.95000000007</v>
      </c>
      <c r="H24" s="81">
        <f t="shared" si="10"/>
        <v>226576.72</v>
      </c>
      <c r="I24" s="81">
        <f t="shared" si="10"/>
        <v>226576.72</v>
      </c>
      <c r="J24" s="81">
        <f t="shared" si="10"/>
        <v>226576.72</v>
      </c>
      <c r="K24" s="50"/>
      <c r="L24" s="31">
        <f>SUM(D24:J24)</f>
        <v>2511278.3600000003</v>
      </c>
    </row>
    <row r="25" spans="1:12" ht="27" customHeight="1">
      <c r="A25" s="97"/>
      <c r="B25" s="100"/>
      <c r="C25" s="30" t="s">
        <v>45</v>
      </c>
      <c r="D25" s="56">
        <f>D30+D40+D45</f>
        <v>38480.400000000001</v>
      </c>
      <c r="E25" s="56">
        <f>E30+E35+E40</f>
        <v>171725.80000000002</v>
      </c>
      <c r="F25" s="56">
        <f t="shared" ref="F25:J25" si="11">F30+F35+F40</f>
        <v>63172.25</v>
      </c>
      <c r="G25" s="56">
        <f t="shared" si="11"/>
        <v>261118.6</v>
      </c>
      <c r="H25" s="56">
        <f t="shared" si="11"/>
        <v>0</v>
      </c>
      <c r="I25" s="56">
        <f t="shared" si="11"/>
        <v>0</v>
      </c>
      <c r="J25" s="56">
        <f t="shared" si="11"/>
        <v>0</v>
      </c>
      <c r="K25" s="50"/>
      <c r="L25" s="31">
        <f>SUM(D25:J25)</f>
        <v>534497.05000000005</v>
      </c>
    </row>
    <row r="26" spans="1:12" ht="26.25" customHeight="1">
      <c r="A26" s="97"/>
      <c r="B26" s="100"/>
      <c r="C26" s="30" t="s">
        <v>44</v>
      </c>
      <c r="D26" s="56">
        <f>D31+D41+D46</f>
        <v>262651.90000000002</v>
      </c>
      <c r="E26" s="56">
        <f>E31+E36+E41</f>
        <v>275459</v>
      </c>
      <c r="F26" s="56">
        <f t="shared" ref="F26:J26" si="12">F31+F36+F41</f>
        <v>191431.09999999998</v>
      </c>
      <c r="G26" s="56">
        <f t="shared" si="12"/>
        <v>212914.45</v>
      </c>
      <c r="H26" s="56">
        <f t="shared" si="12"/>
        <v>151036.78</v>
      </c>
      <c r="I26" s="56">
        <f t="shared" si="12"/>
        <v>151036.78</v>
      </c>
      <c r="J26" s="56">
        <f t="shared" si="12"/>
        <v>151036.78</v>
      </c>
      <c r="K26" s="50"/>
      <c r="L26" s="31">
        <f>SUM(D26:J26)</f>
        <v>1395566.79</v>
      </c>
    </row>
    <row r="27" spans="1:12" ht="15.75" customHeight="1">
      <c r="A27" s="97"/>
      <c r="B27" s="100"/>
      <c r="C27" s="30" t="s">
        <v>43</v>
      </c>
      <c r="D27" s="56">
        <f>D32+D42+D47</f>
        <v>89701.200000000012</v>
      </c>
      <c r="E27" s="56">
        <f>E32+E37+E42</f>
        <v>114091.8</v>
      </c>
      <c r="F27" s="56">
        <f t="shared" ref="F27:J27" si="13">F32+F37+F42</f>
        <v>73743.8</v>
      </c>
      <c r="G27" s="56">
        <f t="shared" si="13"/>
        <v>77057.900000000009</v>
      </c>
      <c r="H27" s="56">
        <f t="shared" si="13"/>
        <v>75539.94</v>
      </c>
      <c r="I27" s="56">
        <f t="shared" si="13"/>
        <v>75539.94</v>
      </c>
      <c r="J27" s="56">
        <f t="shared" si="13"/>
        <v>75539.94</v>
      </c>
      <c r="K27" s="50"/>
      <c r="L27" s="31">
        <f>SUM(D27:J27)</f>
        <v>581214.52</v>
      </c>
    </row>
    <row r="28" spans="1:12" ht="15.75" customHeight="1">
      <c r="A28" s="98"/>
      <c r="B28" s="110"/>
      <c r="C28" s="30" t="s">
        <v>41</v>
      </c>
      <c r="D28" s="56">
        <f t="shared" ref="D28" si="14">D33</f>
        <v>0</v>
      </c>
      <c r="E28" s="56">
        <f>E33+E38+E43</f>
        <v>0</v>
      </c>
      <c r="F28" s="56">
        <f t="shared" ref="F28:J28" si="15">F33+F38+F43</f>
        <v>0</v>
      </c>
      <c r="G28" s="56">
        <f t="shared" si="15"/>
        <v>0</v>
      </c>
      <c r="H28" s="56">
        <f t="shared" si="15"/>
        <v>0</v>
      </c>
      <c r="I28" s="56">
        <f t="shared" si="15"/>
        <v>0</v>
      </c>
      <c r="J28" s="56">
        <f t="shared" si="15"/>
        <v>0</v>
      </c>
      <c r="K28" s="50"/>
      <c r="L28" s="29"/>
    </row>
    <row r="29" spans="1:12" ht="15.75" customHeight="1">
      <c r="A29" s="103" t="s">
        <v>30</v>
      </c>
      <c r="B29" s="106" t="str">
        <f>'Прил. 3 фин'!B25</f>
        <v>Реализация образовательных программ начального общего, основного общего, среднего общего образования</v>
      </c>
      <c r="C29" s="30" t="s">
        <v>46</v>
      </c>
      <c r="D29" s="82">
        <f>SUM(D30:D33)</f>
        <v>389225.30000000005</v>
      </c>
      <c r="E29" s="82">
        <f>SUM(E30:E33)</f>
        <v>393694.7</v>
      </c>
      <c r="F29" s="82">
        <f t="shared" ref="F29:J29" si="16">SUM(F30:F33)</f>
        <v>269503.5</v>
      </c>
      <c r="G29" s="82">
        <f t="shared" si="16"/>
        <v>261250.15000000002</v>
      </c>
      <c r="H29" s="82">
        <f t="shared" si="16"/>
        <v>226576.72</v>
      </c>
      <c r="I29" s="82">
        <f t="shared" si="16"/>
        <v>226576.72</v>
      </c>
      <c r="J29" s="82">
        <f t="shared" si="16"/>
        <v>226576.72</v>
      </c>
      <c r="K29" s="50"/>
      <c r="L29" s="31">
        <f>SUM(D29:J29)</f>
        <v>1993403.8099999998</v>
      </c>
    </row>
    <row r="30" spans="1:12" ht="25.5">
      <c r="A30" s="104"/>
      <c r="B30" s="107"/>
      <c r="C30" s="30" t="s">
        <v>45</v>
      </c>
      <c r="D30" s="56">
        <f>'Прил. 3 фин'!H34+'Прил. 3 фин'!H35+'Прил. 3 фин'!H38-88.3-96.6</f>
        <v>36889.1</v>
      </c>
      <c r="E30" s="56">
        <v>8166.1</v>
      </c>
      <c r="F30" s="56">
        <v>7046.5</v>
      </c>
      <c r="G30" s="56">
        <v>6329.2</v>
      </c>
      <c r="H30" s="56">
        <f>'Прил. 3 фин'!L38</f>
        <v>0</v>
      </c>
      <c r="I30" s="56">
        <f>'Прил. 3 фин'!M38</f>
        <v>0</v>
      </c>
      <c r="J30" s="56">
        <f>'Прил. 3 фин'!N38</f>
        <v>0</v>
      </c>
      <c r="K30" s="50"/>
      <c r="L30" s="31">
        <f>SUM(D30:J30)</f>
        <v>58430.899999999994</v>
      </c>
    </row>
    <row r="31" spans="1:12" ht="25.5">
      <c r="A31" s="104"/>
      <c r="B31" s="107"/>
      <c r="C31" s="30" t="s">
        <v>44</v>
      </c>
      <c r="D31" s="56">
        <f>'Прил. 3 фин'!H27+'Прил. 3 фин'!H28+'Прил. 3 фин'!H29+'Прил. 3 фин'!H31+'Прил. 3 фин'!H33+88.3</f>
        <v>262635.80000000005</v>
      </c>
      <c r="E31" s="56">
        <v>271439.40000000002</v>
      </c>
      <c r="F31" s="56">
        <f>'Прил. 3 фин'!J27+'Прил. 3 фин'!J28+'Прил. 3 фин'!J30+696.9</f>
        <v>188715.19999999998</v>
      </c>
      <c r="G31" s="56">
        <f>'Прил. 3 фин'!K27+'Прил. 3 фин'!K28+'Прил. 3 фин'!K30+1030.2+0.05</f>
        <v>177865.05</v>
      </c>
      <c r="H31" s="56">
        <f>'Прил. 3 фин'!L27+'Прил. 3 фин'!L28</f>
        <v>151036.78</v>
      </c>
      <c r="I31" s="56">
        <f>'Прил. 3 фин'!M27+'Прил. 3 фин'!M28</f>
        <v>151036.78</v>
      </c>
      <c r="J31" s="56">
        <f>'Прил. 3 фин'!N27+'Прил. 3 фин'!N28</f>
        <v>151036.78</v>
      </c>
      <c r="K31" s="50"/>
      <c r="L31" s="31">
        <f>SUM(D31:J31)</f>
        <v>1353765.79</v>
      </c>
    </row>
    <row r="32" spans="1:12" ht="16.5" customHeight="1">
      <c r="A32" s="104"/>
      <c r="B32" s="107"/>
      <c r="C32" s="30" t="s">
        <v>43</v>
      </c>
      <c r="D32" s="56">
        <f>'Прил. 3 фин'!H26+'Прил. 3 фин'!H32+'Прил. 3 фин'!H36+'Прил. 3 фин'!H39+'Прил. 3 фин'!H42+96.6</f>
        <v>89700.400000000009</v>
      </c>
      <c r="E32" s="56">
        <v>114089.2</v>
      </c>
      <c r="F32" s="56">
        <f>'Прил. 3 фин'!J26+'Прил. 3 фин'!J36+'Прил. 3 фин'!J41+60.8</f>
        <v>73741.8</v>
      </c>
      <c r="G32" s="56">
        <f>'Прил. 3 фин'!K26+'Прил. 3 фин'!K36+'Прил. 3 фин'!K41+74.3</f>
        <v>77055.900000000009</v>
      </c>
      <c r="H32" s="56">
        <f>'Прил. 3 фин'!L26+'Прил. 3 фин'!L32+'Прил. 3 фин'!L36+'Прил. 3 фин'!L37+'Прил. 3 фин'!L41</f>
        <v>75539.94</v>
      </c>
      <c r="I32" s="56">
        <f>'Прил. 3 фин'!M26+'Прил. 3 фин'!M32+'Прил. 3 фин'!M36+'Прил. 3 фин'!M37+'Прил. 3 фин'!M41</f>
        <v>75539.94</v>
      </c>
      <c r="J32" s="56">
        <f>'Прил. 3 фин'!N26+'Прил. 3 фин'!N32+'Прил. 3 фин'!N36+'Прил. 3 фин'!N37+'Прил. 3 фин'!N41</f>
        <v>75539.94</v>
      </c>
      <c r="K32" s="50"/>
      <c r="L32" s="31">
        <f>SUM(D32:J32)</f>
        <v>581207.12000000011</v>
      </c>
    </row>
    <row r="33" spans="1:12">
      <c r="A33" s="105"/>
      <c r="B33" s="111"/>
      <c r="C33" s="30" t="s">
        <v>41</v>
      </c>
      <c r="D33" s="56">
        <v>0</v>
      </c>
      <c r="E33" s="56">
        <v>0</v>
      </c>
      <c r="F33" s="56">
        <v>0</v>
      </c>
      <c r="G33" s="56">
        <v>0</v>
      </c>
      <c r="H33" s="37">
        <v>0</v>
      </c>
      <c r="I33" s="37">
        <v>0</v>
      </c>
      <c r="J33" s="37">
        <v>0</v>
      </c>
      <c r="K33" s="50"/>
      <c r="L33" s="29"/>
    </row>
    <row r="34" spans="1:12">
      <c r="A34" s="103" t="s">
        <v>30</v>
      </c>
      <c r="B34" s="106" t="s">
        <v>168</v>
      </c>
      <c r="C34" s="30" t="s">
        <v>46</v>
      </c>
      <c r="D34" s="82">
        <f t="shared" ref="D34:J34" si="17">SUM(D35:D38)</f>
        <v>0</v>
      </c>
      <c r="E34" s="82">
        <f t="shared" si="17"/>
        <v>133449.60000000001</v>
      </c>
      <c r="F34" s="82">
        <f t="shared" si="17"/>
        <v>19120.400000000001</v>
      </c>
      <c r="G34" s="82">
        <f t="shared" si="17"/>
        <v>250069</v>
      </c>
      <c r="H34" s="82">
        <f t="shared" si="17"/>
        <v>0</v>
      </c>
      <c r="I34" s="82">
        <f t="shared" si="17"/>
        <v>0</v>
      </c>
      <c r="J34" s="82">
        <f t="shared" si="17"/>
        <v>0</v>
      </c>
      <c r="K34" s="50"/>
      <c r="L34" s="31">
        <f>SUM(D34:J34)</f>
        <v>402639</v>
      </c>
    </row>
    <row r="35" spans="1:12" ht="25.5">
      <c r="A35" s="104"/>
      <c r="B35" s="107"/>
      <c r="C35" s="30" t="s">
        <v>45</v>
      </c>
      <c r="D35" s="56">
        <v>0</v>
      </c>
      <c r="E35" s="56">
        <v>129445.1</v>
      </c>
      <c r="F35" s="56">
        <v>16443.5</v>
      </c>
      <c r="G35" s="56">
        <v>215059.3</v>
      </c>
      <c r="H35" s="56">
        <v>0</v>
      </c>
      <c r="I35" s="56">
        <v>0</v>
      </c>
      <c r="J35" s="56">
        <v>0</v>
      </c>
      <c r="K35" s="50"/>
      <c r="L35" s="31">
        <f>SUM(D35:J35)</f>
        <v>360947.9</v>
      </c>
    </row>
    <row r="36" spans="1:12" ht="25.5">
      <c r="A36" s="104"/>
      <c r="B36" s="107"/>
      <c r="C36" s="30" t="s">
        <v>44</v>
      </c>
      <c r="D36" s="56">
        <v>0</v>
      </c>
      <c r="E36" s="56">
        <v>4003.5</v>
      </c>
      <c r="F36" s="56">
        <v>2676.9</v>
      </c>
      <c r="G36" s="56">
        <v>35009.699999999997</v>
      </c>
      <c r="H36" s="56">
        <v>0</v>
      </c>
      <c r="I36" s="56">
        <v>0</v>
      </c>
      <c r="J36" s="56">
        <v>0</v>
      </c>
      <c r="K36" s="50"/>
      <c r="L36" s="31">
        <f>SUM(D36:J36)</f>
        <v>41690.1</v>
      </c>
    </row>
    <row r="37" spans="1:12" ht="25.5">
      <c r="A37" s="104"/>
      <c r="B37" s="107"/>
      <c r="C37" s="30" t="s">
        <v>43</v>
      </c>
      <c r="D37" s="56">
        <v>0</v>
      </c>
      <c r="E37" s="56">
        <v>1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0"/>
      <c r="L37" s="31">
        <f>SUM(D37:J37)</f>
        <v>1</v>
      </c>
    </row>
    <row r="38" spans="1:12">
      <c r="A38" s="105"/>
      <c r="B38" s="111"/>
      <c r="C38" s="30" t="s">
        <v>41</v>
      </c>
      <c r="D38" s="56">
        <v>0</v>
      </c>
      <c r="E38" s="56">
        <v>0</v>
      </c>
      <c r="F38" s="56">
        <v>0</v>
      </c>
      <c r="G38" s="56">
        <v>0</v>
      </c>
      <c r="H38" s="37">
        <v>0</v>
      </c>
      <c r="I38" s="37">
        <v>0</v>
      </c>
      <c r="J38" s="37">
        <v>0</v>
      </c>
      <c r="K38" s="50"/>
      <c r="L38" s="29"/>
    </row>
    <row r="39" spans="1:12" ht="21.75" customHeight="1">
      <c r="A39" s="103" t="s">
        <v>30</v>
      </c>
      <c r="B39" s="106" t="s">
        <v>173</v>
      </c>
      <c r="C39" s="30" t="s">
        <v>46</v>
      </c>
      <c r="D39" s="82">
        <f t="shared" ref="D39:J39" si="18">SUM(D40:D43)</f>
        <v>1608.1999999999998</v>
      </c>
      <c r="E39" s="82">
        <f t="shared" si="18"/>
        <v>34132.299999999996</v>
      </c>
      <c r="F39" s="82">
        <f t="shared" si="18"/>
        <v>39723.25</v>
      </c>
      <c r="G39" s="82">
        <f t="shared" si="18"/>
        <v>39771.799999999996</v>
      </c>
      <c r="H39" s="82">
        <f t="shared" si="18"/>
        <v>0</v>
      </c>
      <c r="I39" s="82">
        <f t="shared" si="18"/>
        <v>0</v>
      </c>
      <c r="J39" s="82">
        <f t="shared" si="18"/>
        <v>0</v>
      </c>
      <c r="K39" s="50"/>
      <c r="L39" s="31">
        <f>SUM(D39:J39)</f>
        <v>115235.54999999999</v>
      </c>
    </row>
    <row r="40" spans="1:12" ht="29.25" customHeight="1">
      <c r="A40" s="104"/>
      <c r="B40" s="107"/>
      <c r="C40" s="30" t="s">
        <v>45</v>
      </c>
      <c r="D40" s="56">
        <v>1591.3</v>
      </c>
      <c r="E40" s="56">
        <v>34114.6</v>
      </c>
      <c r="F40" s="56">
        <f>1911.8+1181+36589.5-0.05</f>
        <v>39682.25</v>
      </c>
      <c r="G40" s="56">
        <f>1946.4+1181+36602.7</f>
        <v>39730.1</v>
      </c>
      <c r="H40" s="56">
        <v>0</v>
      </c>
      <c r="I40" s="56">
        <v>0</v>
      </c>
      <c r="J40" s="56">
        <v>0</v>
      </c>
      <c r="K40" s="50"/>
      <c r="L40" s="31">
        <f>SUM(D40:J40)</f>
        <v>115118.25</v>
      </c>
    </row>
    <row r="41" spans="1:12" ht="25.5">
      <c r="A41" s="104"/>
      <c r="B41" s="107"/>
      <c r="C41" s="30" t="s">
        <v>44</v>
      </c>
      <c r="D41" s="56">
        <v>16.100000000000001</v>
      </c>
      <c r="E41" s="56">
        <v>16.100000000000001</v>
      </c>
      <c r="F41" s="56">
        <v>39</v>
      </c>
      <c r="G41" s="56">
        <v>39.700000000000003</v>
      </c>
      <c r="H41" s="56">
        <v>0</v>
      </c>
      <c r="I41" s="56">
        <v>0</v>
      </c>
      <c r="J41" s="56">
        <v>0</v>
      </c>
      <c r="K41" s="50"/>
      <c r="L41" s="31">
        <f>SUM(D41:J41)</f>
        <v>110.9</v>
      </c>
    </row>
    <row r="42" spans="1:12" ht="22.5" customHeight="1">
      <c r="A42" s="104"/>
      <c r="B42" s="107"/>
      <c r="C42" s="30" t="s">
        <v>43</v>
      </c>
      <c r="D42" s="56">
        <v>0.8</v>
      </c>
      <c r="E42" s="56">
        <v>1.6</v>
      </c>
      <c r="F42" s="56">
        <v>2</v>
      </c>
      <c r="G42" s="56">
        <v>2</v>
      </c>
      <c r="H42" s="56">
        <v>0</v>
      </c>
      <c r="I42" s="56">
        <v>0</v>
      </c>
      <c r="J42" s="56">
        <v>0</v>
      </c>
      <c r="K42" s="50"/>
      <c r="L42" s="31">
        <f>SUM(D42:J42)</f>
        <v>6.4</v>
      </c>
    </row>
    <row r="43" spans="1:12" ht="18" customHeight="1">
      <c r="A43" s="105"/>
      <c r="B43" s="111"/>
      <c r="C43" s="30" t="s">
        <v>41</v>
      </c>
      <c r="D43" s="56">
        <v>0</v>
      </c>
      <c r="E43" s="56">
        <v>0</v>
      </c>
      <c r="F43" s="56">
        <v>0</v>
      </c>
      <c r="G43" s="56">
        <v>0</v>
      </c>
      <c r="H43" s="37">
        <v>0</v>
      </c>
      <c r="I43" s="37">
        <v>0</v>
      </c>
      <c r="J43" s="37">
        <v>0</v>
      </c>
      <c r="K43" s="50"/>
      <c r="L43" s="29"/>
    </row>
    <row r="44" spans="1:12" hidden="1">
      <c r="A44" s="103" t="s">
        <v>30</v>
      </c>
      <c r="B44" s="106" t="str">
        <f>'Прил. 3 фин'!B46</f>
        <v>Реализация мероприятий Федерального проекта "Патриотическое воспитание граждан Российской Федерации" в рамках национального проекта "Образование"</v>
      </c>
      <c r="C44" s="30" t="s">
        <v>46</v>
      </c>
      <c r="D44" s="56">
        <f t="shared" ref="D44:J44" si="19">SUM(D45:D48)</f>
        <v>0</v>
      </c>
      <c r="E44" s="56">
        <f t="shared" si="19"/>
        <v>0</v>
      </c>
      <c r="F44" s="37">
        <f t="shared" si="19"/>
        <v>0</v>
      </c>
      <c r="G44" s="37">
        <f t="shared" si="19"/>
        <v>0</v>
      </c>
      <c r="H44" s="37">
        <f t="shared" si="19"/>
        <v>0</v>
      </c>
      <c r="I44" s="37">
        <f t="shared" si="19"/>
        <v>0</v>
      </c>
      <c r="J44" s="37">
        <f t="shared" si="19"/>
        <v>0</v>
      </c>
      <c r="K44" s="50"/>
      <c r="L44" s="31">
        <f>SUM(D44:J44)</f>
        <v>0</v>
      </c>
    </row>
    <row r="45" spans="1:12" ht="25.5" hidden="1">
      <c r="A45" s="104"/>
      <c r="B45" s="107"/>
      <c r="C45" s="30" t="s">
        <v>45</v>
      </c>
      <c r="D45" s="56">
        <v>0</v>
      </c>
      <c r="E45" s="56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50"/>
      <c r="L45" s="31">
        <f>SUM(D45:J45)</f>
        <v>0</v>
      </c>
    </row>
    <row r="46" spans="1:12" ht="25.5" hidden="1">
      <c r="A46" s="104"/>
      <c r="B46" s="107"/>
      <c r="C46" s="30" t="s">
        <v>44</v>
      </c>
      <c r="D46" s="56">
        <v>0</v>
      </c>
      <c r="E46" s="56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50"/>
      <c r="L46" s="31">
        <f>SUM(D46:J46)</f>
        <v>0</v>
      </c>
    </row>
    <row r="47" spans="1:12" ht="25.5" hidden="1">
      <c r="A47" s="104"/>
      <c r="B47" s="107"/>
      <c r="C47" s="30" t="s">
        <v>43</v>
      </c>
      <c r="D47" s="56">
        <v>0</v>
      </c>
      <c r="E47" s="56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50"/>
      <c r="L47" s="31">
        <f>SUM(D47:J47)</f>
        <v>0</v>
      </c>
    </row>
    <row r="48" spans="1:12" hidden="1">
      <c r="A48" s="105"/>
      <c r="B48" s="111"/>
      <c r="C48" s="30" t="s">
        <v>41</v>
      </c>
      <c r="D48" s="56">
        <v>0</v>
      </c>
      <c r="E48" s="56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50"/>
      <c r="L48" s="29"/>
    </row>
    <row r="49" spans="1:12" ht="15.75" customHeight="1">
      <c r="A49" s="96" t="s">
        <v>47</v>
      </c>
      <c r="B49" s="99" t="s">
        <v>98</v>
      </c>
      <c r="C49" s="30" t="s">
        <v>46</v>
      </c>
      <c r="D49" s="81">
        <f t="shared" ref="D49:J49" si="20">SUM(D50:D53)</f>
        <v>35367.100000000006</v>
      </c>
      <c r="E49" s="81">
        <f t="shared" si="20"/>
        <v>45285.7</v>
      </c>
      <c r="F49" s="81">
        <f t="shared" si="20"/>
        <v>38707.519999999997</v>
      </c>
      <c r="G49" s="81">
        <f t="shared" si="20"/>
        <v>37338.549999999996</v>
      </c>
      <c r="H49" s="81">
        <f t="shared" si="20"/>
        <v>32450.35</v>
      </c>
      <c r="I49" s="81">
        <f t="shared" si="20"/>
        <v>32450.35</v>
      </c>
      <c r="J49" s="81">
        <f t="shared" si="20"/>
        <v>32450.35</v>
      </c>
      <c r="K49" s="50"/>
      <c r="L49" s="31">
        <f>SUM(D49:J49)</f>
        <v>254049.92000000001</v>
      </c>
    </row>
    <row r="50" spans="1:12" ht="25.5">
      <c r="A50" s="97"/>
      <c r="B50" s="100"/>
      <c r="C50" s="30" t="s">
        <v>45</v>
      </c>
      <c r="D50" s="56">
        <f t="shared" ref="D50:J50" si="21">D60+D65</f>
        <v>0</v>
      </c>
      <c r="E50" s="56">
        <f t="shared" si="21"/>
        <v>0</v>
      </c>
      <c r="F50" s="56">
        <f t="shared" si="21"/>
        <v>0</v>
      </c>
      <c r="G50" s="56">
        <f t="shared" si="21"/>
        <v>0</v>
      </c>
      <c r="H50" s="37">
        <f t="shared" si="21"/>
        <v>0</v>
      </c>
      <c r="I50" s="37">
        <f t="shared" si="21"/>
        <v>0</v>
      </c>
      <c r="J50" s="37">
        <f t="shared" si="21"/>
        <v>0</v>
      </c>
      <c r="K50" s="50"/>
      <c r="L50" s="29"/>
    </row>
    <row r="51" spans="1:12" ht="25.5">
      <c r="A51" s="97"/>
      <c r="B51" s="100"/>
      <c r="C51" s="30" t="s">
        <v>44</v>
      </c>
      <c r="D51" s="56">
        <f t="shared" ref="D51:J52" si="22">D56+D61</f>
        <v>3578.6</v>
      </c>
      <c r="E51" s="56">
        <f t="shared" si="22"/>
        <v>4481</v>
      </c>
      <c r="F51" s="56">
        <f t="shared" si="22"/>
        <v>2955.7</v>
      </c>
      <c r="G51" s="56">
        <f t="shared" si="22"/>
        <v>2771</v>
      </c>
      <c r="H51" s="37">
        <f t="shared" si="22"/>
        <v>1734.6</v>
      </c>
      <c r="I51" s="37">
        <f t="shared" si="22"/>
        <v>1734.6</v>
      </c>
      <c r="J51" s="37">
        <f t="shared" si="22"/>
        <v>1734.6</v>
      </c>
      <c r="K51" s="50"/>
      <c r="L51" s="31">
        <f>SUM(D51:J51)</f>
        <v>18990.099999999999</v>
      </c>
    </row>
    <row r="52" spans="1:12" ht="16.5" customHeight="1">
      <c r="A52" s="97"/>
      <c r="B52" s="100"/>
      <c r="C52" s="30" t="s">
        <v>43</v>
      </c>
      <c r="D52" s="56">
        <f t="shared" si="22"/>
        <v>31788.500000000004</v>
      </c>
      <c r="E52" s="56">
        <f t="shared" si="22"/>
        <v>40804.699999999997</v>
      </c>
      <c r="F52" s="56">
        <f t="shared" si="22"/>
        <v>35751.82</v>
      </c>
      <c r="G52" s="56">
        <f t="shared" si="22"/>
        <v>34567.549999999996</v>
      </c>
      <c r="H52" s="37">
        <f t="shared" si="22"/>
        <v>30715.75</v>
      </c>
      <c r="I52" s="37">
        <f t="shared" si="22"/>
        <v>30715.75</v>
      </c>
      <c r="J52" s="37">
        <f t="shared" si="22"/>
        <v>30715.75</v>
      </c>
      <c r="K52" s="50"/>
      <c r="L52" s="31">
        <f>SUM(D52:J52)</f>
        <v>235059.81999999998</v>
      </c>
    </row>
    <row r="53" spans="1:12">
      <c r="A53" s="98"/>
      <c r="B53" s="110"/>
      <c r="C53" s="30" t="s">
        <v>41</v>
      </c>
      <c r="D53" s="56">
        <f t="shared" ref="D53:J53" si="23">D63+D69</f>
        <v>0</v>
      </c>
      <c r="E53" s="56">
        <f t="shared" si="23"/>
        <v>0</v>
      </c>
      <c r="F53" s="56">
        <f t="shared" si="23"/>
        <v>0</v>
      </c>
      <c r="G53" s="56">
        <f t="shared" si="23"/>
        <v>0</v>
      </c>
      <c r="H53" s="37">
        <f t="shared" si="23"/>
        <v>0</v>
      </c>
      <c r="I53" s="37">
        <f t="shared" si="23"/>
        <v>0</v>
      </c>
      <c r="J53" s="37">
        <f t="shared" si="23"/>
        <v>0</v>
      </c>
      <c r="K53" s="50"/>
    </row>
    <row r="54" spans="1:12">
      <c r="A54" s="103" t="s">
        <v>30</v>
      </c>
      <c r="B54" s="106" t="str">
        <f>'Прил. 3 фин'!B54</f>
        <v>Реализация дополнительных общеразвивающих образовательных программ</v>
      </c>
      <c r="C54" s="30" t="s">
        <v>46</v>
      </c>
      <c r="D54" s="82">
        <f t="shared" ref="D54:J54" si="24">SUM(D55:D58)</f>
        <v>35367.100000000006</v>
      </c>
      <c r="E54" s="82">
        <f t="shared" si="24"/>
        <v>45285.7</v>
      </c>
      <c r="F54" s="82">
        <f t="shared" si="24"/>
        <v>38707.519999999997</v>
      </c>
      <c r="G54" s="82">
        <f t="shared" si="24"/>
        <v>37338.549999999996</v>
      </c>
      <c r="H54" s="82">
        <f t="shared" si="24"/>
        <v>32450.35</v>
      </c>
      <c r="I54" s="82">
        <f t="shared" si="24"/>
        <v>32450.35</v>
      </c>
      <c r="J54" s="82">
        <f t="shared" si="24"/>
        <v>32450.35</v>
      </c>
      <c r="K54" s="50"/>
      <c r="L54" s="31">
        <f>SUM(D54:J54)</f>
        <v>254049.92000000001</v>
      </c>
    </row>
    <row r="55" spans="1:12" ht="25.5">
      <c r="A55" s="104"/>
      <c r="B55" s="107"/>
      <c r="C55" s="30" t="s">
        <v>45</v>
      </c>
      <c r="D55" s="56">
        <v>0</v>
      </c>
      <c r="E55" s="56">
        <v>0</v>
      </c>
      <c r="F55" s="56">
        <v>0</v>
      </c>
      <c r="G55" s="56">
        <v>0</v>
      </c>
      <c r="H55" s="37">
        <v>0</v>
      </c>
      <c r="I55" s="37">
        <v>0</v>
      </c>
      <c r="J55" s="37">
        <v>0</v>
      </c>
      <c r="K55" s="50"/>
    </row>
    <row r="56" spans="1:12" ht="25.5">
      <c r="A56" s="104"/>
      <c r="B56" s="108"/>
      <c r="C56" s="30" t="s">
        <v>44</v>
      </c>
      <c r="D56" s="56">
        <f>'Прил. 3 фин'!H57+'Прил. 3 фин'!H62</f>
        <v>3578.6</v>
      </c>
      <c r="E56" s="56">
        <f>'Прил. 3 фин'!I56+'Прил. 3 фин'!I57</f>
        <v>4481</v>
      </c>
      <c r="F56" s="56">
        <f>'Прил. 3 фин'!J56+'Прил. 3 фин'!J57</f>
        <v>2955.7</v>
      </c>
      <c r="G56" s="56">
        <f>'Прил. 3 фин'!K56+'Прил. 3 фин'!K57</f>
        <v>2771</v>
      </c>
      <c r="H56" s="56">
        <f>'Прил. 3 фин'!L56+'Прил. 3 фин'!L57</f>
        <v>1734.6</v>
      </c>
      <c r="I56" s="56">
        <f>'Прил. 3 фин'!M56+'Прил. 3 фин'!M57</f>
        <v>1734.6</v>
      </c>
      <c r="J56" s="56">
        <f>'Прил. 3 фин'!N56+'Прил. 3 фин'!N57</f>
        <v>1734.6</v>
      </c>
      <c r="K56" s="50"/>
      <c r="L56" s="31">
        <f>SUM(D56:J56)</f>
        <v>18990.099999999999</v>
      </c>
    </row>
    <row r="57" spans="1:12" ht="25.5">
      <c r="A57" s="104"/>
      <c r="B57" s="108"/>
      <c r="C57" s="30" t="s">
        <v>43</v>
      </c>
      <c r="D57" s="56">
        <f>'Прил. 3 фин'!H55+'Прил. 3 фин'!H58+'Прил. 3 фин'!H59+'Прил. 3 фин'!H61+'Прил. 3 фин'!H63</f>
        <v>31788.500000000004</v>
      </c>
      <c r="E57" s="56">
        <v>40804.699999999997</v>
      </c>
      <c r="F57" s="56">
        <f>'Прил. 3 фин'!J55+'Прил. 3 фин'!J58+'Прил. 3 фин'!J59+'Прил. 3 фин'!J60+'Прил. 3 фин'!J63+0.02</f>
        <v>35751.82</v>
      </c>
      <c r="G57" s="56">
        <f>'Прил. 3 фин'!K55+'Прил. 3 фин'!K58+'Прил. 3 фин'!K59+'Прил. 3 фин'!K60+'Прил. 3 фин'!K63</f>
        <v>34567.549999999996</v>
      </c>
      <c r="H57" s="56">
        <f>'Прил. 3 фин'!L55+'Прил. 3 фин'!L58+'Прил. 3 фин'!L59+'Прил. 3 фин'!L60+'Прил. 3 фин'!L63</f>
        <v>30715.75</v>
      </c>
      <c r="I57" s="56">
        <f>'Прил. 3 фин'!M55+'Прил. 3 фин'!M58+'Прил. 3 фин'!M59+'Прил. 3 фин'!M60+'Прил. 3 фин'!M63</f>
        <v>30715.75</v>
      </c>
      <c r="J57" s="56">
        <f>'Прил. 3 фин'!N55+'Прил. 3 фин'!N58+'Прил. 3 фин'!N59+'Прил. 3 фин'!N60+'Прил. 3 фин'!N63</f>
        <v>30715.75</v>
      </c>
      <c r="K57" s="50"/>
      <c r="L57" s="31">
        <f>SUM(D57:J57)</f>
        <v>235059.81999999998</v>
      </c>
    </row>
    <row r="58" spans="1:12">
      <c r="A58" s="105"/>
      <c r="B58" s="109"/>
      <c r="C58" s="30" t="s">
        <v>41</v>
      </c>
      <c r="D58" s="56">
        <v>0</v>
      </c>
      <c r="E58" s="56">
        <v>0</v>
      </c>
      <c r="F58" s="56">
        <v>0</v>
      </c>
      <c r="G58" s="56">
        <v>0</v>
      </c>
      <c r="H58" s="37">
        <v>0</v>
      </c>
      <c r="I58" s="37">
        <v>0</v>
      </c>
      <c r="J58" s="37">
        <v>0</v>
      </c>
      <c r="K58" s="50"/>
    </row>
    <row r="59" spans="1:12" s="32" customFormat="1" ht="16.5" hidden="1" customHeight="1">
      <c r="A59" s="103" t="s">
        <v>30</v>
      </c>
      <c r="B59" s="106" t="str">
        <f>'Прил. 3 фин'!B64</f>
        <v>Обеспечение функционирования модели персонифицированного финансирования дополнительного образования детей</v>
      </c>
      <c r="C59" s="30" t="s">
        <v>46</v>
      </c>
      <c r="D59" s="56">
        <f t="shared" ref="D59:J59" si="25">SUM(D60:D63)</f>
        <v>0</v>
      </c>
      <c r="E59" s="56">
        <f t="shared" si="25"/>
        <v>0</v>
      </c>
      <c r="F59" s="25">
        <f t="shared" si="25"/>
        <v>0</v>
      </c>
      <c r="G59" s="25">
        <f t="shared" si="25"/>
        <v>0</v>
      </c>
      <c r="H59" s="25">
        <f t="shared" si="25"/>
        <v>0</v>
      </c>
      <c r="I59" s="25">
        <f t="shared" si="25"/>
        <v>0</v>
      </c>
      <c r="J59" s="25">
        <f t="shared" si="25"/>
        <v>0</v>
      </c>
      <c r="K59" s="50"/>
      <c r="L59" s="31">
        <f>SUM(D59:J59)</f>
        <v>0</v>
      </c>
    </row>
    <row r="60" spans="1:12" ht="25.5" hidden="1">
      <c r="A60" s="104"/>
      <c r="B60" s="107"/>
      <c r="C60" s="30" t="s">
        <v>45</v>
      </c>
      <c r="D60" s="56">
        <v>0</v>
      </c>
      <c r="E60" s="56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50"/>
    </row>
    <row r="61" spans="1:12" ht="31.5" hidden="1" customHeight="1">
      <c r="A61" s="104"/>
      <c r="B61" s="108"/>
      <c r="C61" s="30" t="s">
        <v>44</v>
      </c>
      <c r="D61" s="56"/>
      <c r="E61" s="56"/>
      <c r="F61" s="56"/>
      <c r="G61" s="56"/>
      <c r="H61" s="56"/>
      <c r="I61" s="56"/>
      <c r="J61" s="56"/>
      <c r="K61" s="50"/>
    </row>
    <row r="62" spans="1:12" ht="21" hidden="1" customHeight="1">
      <c r="A62" s="104"/>
      <c r="B62" s="108"/>
      <c r="C62" s="30" t="s">
        <v>43</v>
      </c>
      <c r="D62" s="56">
        <f>'Прил. 3 фин'!H64</f>
        <v>0</v>
      </c>
      <c r="E62" s="56">
        <f>'Прил. 3 фин'!I68</f>
        <v>0</v>
      </c>
      <c r="F62" s="37">
        <f>'Прил. 3 фин'!J68</f>
        <v>0</v>
      </c>
      <c r="G62" s="37">
        <f>'Прил. 3 фин'!K68</f>
        <v>0</v>
      </c>
      <c r="H62" s="37">
        <f>'Прил. 3 фин'!L68</f>
        <v>0</v>
      </c>
      <c r="I62" s="37">
        <f>'Прил. 3 фин'!M68</f>
        <v>0</v>
      </c>
      <c r="J62" s="37">
        <f>'Прил. 3 фин'!N68</f>
        <v>0</v>
      </c>
      <c r="K62" s="50"/>
    </row>
    <row r="63" spans="1:12" ht="21.75" hidden="1" customHeight="1">
      <c r="A63" s="105"/>
      <c r="B63" s="109"/>
      <c r="C63" s="30" t="s">
        <v>41</v>
      </c>
      <c r="D63" s="56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0"/>
    </row>
    <row r="64" spans="1:12" ht="15.75" hidden="1" customHeight="1">
      <c r="A64" s="103" t="s">
        <v>30</v>
      </c>
      <c r="B64" s="106" t="str">
        <f>'Прил. 3 фин'!B64</f>
        <v>Обеспечение функционирования модели персонифицированного финансирования дополнительного образования детей</v>
      </c>
      <c r="C64" s="30" t="s">
        <v>46</v>
      </c>
      <c r="D64" s="56">
        <f t="shared" ref="D64:J64" si="26">SUM(D65:D69)</f>
        <v>0</v>
      </c>
      <c r="E64" s="56">
        <f t="shared" si="26"/>
        <v>0</v>
      </c>
      <c r="F64" s="37">
        <f t="shared" si="26"/>
        <v>0</v>
      </c>
      <c r="G64" s="37">
        <f t="shared" si="26"/>
        <v>0</v>
      </c>
      <c r="H64" s="37">
        <f t="shared" si="26"/>
        <v>0</v>
      </c>
      <c r="I64" s="37">
        <f t="shared" si="26"/>
        <v>0</v>
      </c>
      <c r="J64" s="37">
        <f t="shared" si="26"/>
        <v>0</v>
      </c>
      <c r="K64" s="50"/>
    </row>
    <row r="65" spans="1:12" ht="28.5" hidden="1" customHeight="1">
      <c r="A65" s="104"/>
      <c r="B65" s="107"/>
      <c r="C65" s="30" t="s">
        <v>45</v>
      </c>
      <c r="D65" s="56"/>
      <c r="E65" s="56"/>
      <c r="F65" s="25"/>
      <c r="G65" s="25"/>
      <c r="H65" s="25"/>
      <c r="I65" s="25"/>
      <c r="J65" s="25"/>
      <c r="K65" s="50"/>
    </row>
    <row r="66" spans="1:12" ht="25.5" hidden="1">
      <c r="A66" s="104"/>
      <c r="B66" s="108"/>
      <c r="C66" s="30" t="s">
        <v>44</v>
      </c>
      <c r="D66" s="56"/>
      <c r="E66" s="56"/>
      <c r="F66" s="25"/>
      <c r="G66" s="25"/>
      <c r="H66" s="25"/>
      <c r="I66" s="25"/>
      <c r="J66" s="25"/>
      <c r="K66" s="50"/>
    </row>
    <row r="67" spans="1:12" ht="15" hidden="1" customHeight="1">
      <c r="A67" s="104"/>
      <c r="B67" s="108"/>
      <c r="C67" s="30" t="s">
        <v>43</v>
      </c>
      <c r="D67" s="56"/>
      <c r="E67" s="56"/>
      <c r="F67" s="25"/>
      <c r="G67" s="25"/>
      <c r="H67" s="25"/>
      <c r="I67" s="25"/>
      <c r="J67" s="25"/>
      <c r="K67" s="50"/>
    </row>
    <row r="68" spans="1:12" ht="25.5" hidden="1">
      <c r="A68" s="104"/>
      <c r="B68" s="108"/>
      <c r="C68" s="30" t="s">
        <v>42</v>
      </c>
      <c r="D68" s="56"/>
      <c r="E68" s="56"/>
      <c r="F68" s="25"/>
      <c r="G68" s="25"/>
      <c r="H68" s="25"/>
      <c r="I68" s="25"/>
      <c r="J68" s="25"/>
      <c r="K68" s="50"/>
    </row>
    <row r="69" spans="1:12" ht="14.25" hidden="1" customHeight="1">
      <c r="A69" s="105"/>
      <c r="B69" s="109"/>
      <c r="C69" s="30" t="s">
        <v>41</v>
      </c>
      <c r="D69" s="56"/>
      <c r="E69" s="56"/>
      <c r="F69" s="25"/>
      <c r="G69" s="25"/>
      <c r="H69" s="25"/>
      <c r="I69" s="25"/>
      <c r="J69" s="25"/>
      <c r="K69" s="50"/>
    </row>
    <row r="70" spans="1:12" s="32" customFormat="1">
      <c r="A70" s="96" t="s">
        <v>27</v>
      </c>
      <c r="B70" s="99" t="s">
        <v>127</v>
      </c>
      <c r="C70" s="30" t="s">
        <v>46</v>
      </c>
      <c r="D70" s="81">
        <f t="shared" ref="D70:J70" si="27">SUM(D71:D74)</f>
        <v>4688</v>
      </c>
      <c r="E70" s="81">
        <f t="shared" si="27"/>
        <v>4561.3</v>
      </c>
      <c r="F70" s="81">
        <f t="shared" si="27"/>
        <v>5857.07</v>
      </c>
      <c r="G70" s="81">
        <f t="shared" si="27"/>
        <v>5953</v>
      </c>
      <c r="H70" s="81">
        <f t="shared" si="27"/>
        <v>5953</v>
      </c>
      <c r="I70" s="81">
        <f t="shared" si="27"/>
        <v>5953</v>
      </c>
      <c r="J70" s="81">
        <f t="shared" si="27"/>
        <v>5953</v>
      </c>
      <c r="K70" s="50"/>
      <c r="L70" s="31">
        <f>SUM(D70:J70)</f>
        <v>38918.369999999995</v>
      </c>
    </row>
    <row r="71" spans="1:12" ht="25.5">
      <c r="A71" s="97"/>
      <c r="B71" s="100"/>
      <c r="C71" s="30" t="s">
        <v>45</v>
      </c>
      <c r="D71" s="56">
        <f t="shared" ref="D71:J71" si="28">D76</f>
        <v>0</v>
      </c>
      <c r="E71" s="56">
        <f t="shared" si="28"/>
        <v>0</v>
      </c>
      <c r="F71" s="56">
        <f t="shared" si="28"/>
        <v>0</v>
      </c>
      <c r="G71" s="56">
        <f t="shared" si="28"/>
        <v>0</v>
      </c>
      <c r="H71" s="37">
        <f t="shared" si="28"/>
        <v>0</v>
      </c>
      <c r="I71" s="37">
        <f t="shared" si="28"/>
        <v>0</v>
      </c>
      <c r="J71" s="37">
        <f t="shared" si="28"/>
        <v>0</v>
      </c>
      <c r="K71" s="50"/>
    </row>
    <row r="72" spans="1:12" ht="25.5">
      <c r="A72" s="97"/>
      <c r="B72" s="101"/>
      <c r="C72" s="30" t="s">
        <v>44</v>
      </c>
      <c r="D72" s="56">
        <f t="shared" ref="D72:J72" si="29">D77</f>
        <v>0</v>
      </c>
      <c r="E72" s="56">
        <f t="shared" si="29"/>
        <v>0</v>
      </c>
      <c r="F72" s="56">
        <f t="shared" si="29"/>
        <v>0</v>
      </c>
      <c r="G72" s="56">
        <f t="shared" si="29"/>
        <v>0</v>
      </c>
      <c r="H72" s="37">
        <f t="shared" si="29"/>
        <v>0</v>
      </c>
      <c r="I72" s="37">
        <f t="shared" si="29"/>
        <v>0</v>
      </c>
      <c r="J72" s="37">
        <f t="shared" si="29"/>
        <v>0</v>
      </c>
      <c r="K72" s="50"/>
    </row>
    <row r="73" spans="1:12" ht="14.25" customHeight="1">
      <c r="A73" s="97"/>
      <c r="B73" s="101"/>
      <c r="C73" s="30" t="s">
        <v>43</v>
      </c>
      <c r="D73" s="56">
        <f t="shared" ref="D73:J73" si="30">D78</f>
        <v>4688</v>
      </c>
      <c r="E73" s="56">
        <f t="shared" si="30"/>
        <v>4561.3</v>
      </c>
      <c r="F73" s="56">
        <f t="shared" si="30"/>
        <v>5857.07</v>
      </c>
      <c r="G73" s="56">
        <f t="shared" si="30"/>
        <v>5953</v>
      </c>
      <c r="H73" s="37">
        <f t="shared" si="30"/>
        <v>5953</v>
      </c>
      <c r="I73" s="37">
        <f t="shared" si="30"/>
        <v>5953</v>
      </c>
      <c r="J73" s="37">
        <f t="shared" si="30"/>
        <v>5953</v>
      </c>
      <c r="K73" s="50"/>
    </row>
    <row r="74" spans="1:12">
      <c r="A74" s="98"/>
      <c r="B74" s="102"/>
      <c r="C74" s="30" t="s">
        <v>41</v>
      </c>
      <c r="D74" s="56">
        <f t="shared" ref="D74:I74" si="31">D79</f>
        <v>0</v>
      </c>
      <c r="E74" s="56">
        <f t="shared" si="31"/>
        <v>0</v>
      </c>
      <c r="F74" s="56">
        <f t="shared" si="31"/>
        <v>0</v>
      </c>
      <c r="G74" s="56">
        <f t="shared" si="31"/>
        <v>0</v>
      </c>
      <c r="H74" s="37">
        <f t="shared" si="31"/>
        <v>0</v>
      </c>
      <c r="I74" s="37">
        <f t="shared" si="31"/>
        <v>0</v>
      </c>
      <c r="J74" s="37">
        <f>J79</f>
        <v>0</v>
      </c>
      <c r="K74" s="50"/>
    </row>
    <row r="75" spans="1:12">
      <c r="A75" s="103" t="s">
        <v>30</v>
      </c>
      <c r="B75" s="106" t="str">
        <f>'Прил. 3 фин'!B72</f>
        <v>Реализация методического сопровождения развития муниципальной системы образования</v>
      </c>
      <c r="C75" s="30" t="s">
        <v>46</v>
      </c>
      <c r="D75" s="82">
        <f t="shared" ref="D75:J75" si="32">SUM(D76:D79)</f>
        <v>4688</v>
      </c>
      <c r="E75" s="82">
        <f t="shared" si="32"/>
        <v>4561.3</v>
      </c>
      <c r="F75" s="82">
        <f t="shared" si="32"/>
        <v>5857.07</v>
      </c>
      <c r="G75" s="82">
        <f t="shared" si="32"/>
        <v>5953</v>
      </c>
      <c r="H75" s="82">
        <f t="shared" si="32"/>
        <v>5953</v>
      </c>
      <c r="I75" s="82">
        <f t="shared" si="32"/>
        <v>5953</v>
      </c>
      <c r="J75" s="82">
        <f t="shared" si="32"/>
        <v>5953</v>
      </c>
      <c r="K75" s="50"/>
    </row>
    <row r="76" spans="1:12" ht="25.5">
      <c r="A76" s="104"/>
      <c r="B76" s="107"/>
      <c r="C76" s="30" t="s">
        <v>45</v>
      </c>
      <c r="D76" s="56">
        <v>0</v>
      </c>
      <c r="E76" s="56">
        <v>0</v>
      </c>
      <c r="F76" s="56">
        <v>0</v>
      </c>
      <c r="G76" s="56">
        <v>0</v>
      </c>
      <c r="H76" s="37">
        <v>0</v>
      </c>
      <c r="I76" s="37">
        <v>0</v>
      </c>
      <c r="J76" s="37">
        <v>0</v>
      </c>
      <c r="K76" s="50"/>
    </row>
    <row r="77" spans="1:12" ht="25.5">
      <c r="A77" s="104"/>
      <c r="B77" s="108"/>
      <c r="C77" s="30" t="s">
        <v>44</v>
      </c>
      <c r="D77" s="56">
        <v>0</v>
      </c>
      <c r="E77" s="56">
        <v>0</v>
      </c>
      <c r="F77" s="56">
        <v>0</v>
      </c>
      <c r="G77" s="56">
        <v>0</v>
      </c>
      <c r="H77" s="37">
        <v>0</v>
      </c>
      <c r="I77" s="37">
        <v>0</v>
      </c>
      <c r="J77" s="37">
        <v>0</v>
      </c>
      <c r="K77" s="50"/>
    </row>
    <row r="78" spans="1:12" ht="21" customHeight="1">
      <c r="A78" s="104"/>
      <c r="B78" s="108"/>
      <c r="C78" s="30" t="s">
        <v>43</v>
      </c>
      <c r="D78" s="56">
        <f>'Прил. 3 фин'!H72</f>
        <v>4688</v>
      </c>
      <c r="E78" s="56">
        <f>'Прил. 3 фин'!I72</f>
        <v>4561.3</v>
      </c>
      <c r="F78" s="56">
        <f>'Прил. 3 фин'!J72+0.03</f>
        <v>5857.07</v>
      </c>
      <c r="G78" s="56">
        <f>'Прил. 3 фин'!K72</f>
        <v>5953</v>
      </c>
      <c r="H78" s="37">
        <f>'Прил. 3 фин'!L72</f>
        <v>5953</v>
      </c>
      <c r="I78" s="37">
        <f>'Прил. 3 фин'!M72</f>
        <v>5953</v>
      </c>
      <c r="J78" s="37">
        <f>'Прил. 3 фин'!N72</f>
        <v>5953</v>
      </c>
      <c r="K78" s="50"/>
    </row>
    <row r="79" spans="1:12">
      <c r="A79" s="105"/>
      <c r="B79" s="109"/>
      <c r="C79" s="30" t="s">
        <v>41</v>
      </c>
      <c r="D79" s="56">
        <v>0</v>
      </c>
      <c r="E79" s="56">
        <v>0</v>
      </c>
      <c r="F79" s="56">
        <v>0</v>
      </c>
      <c r="G79" s="56">
        <v>0</v>
      </c>
      <c r="H79" s="37">
        <v>0</v>
      </c>
      <c r="I79" s="37">
        <v>0</v>
      </c>
      <c r="J79" s="37">
        <v>0</v>
      </c>
      <c r="K79" s="50"/>
    </row>
    <row r="80" spans="1:12" ht="16.5" customHeight="1">
      <c r="A80" s="96" t="s">
        <v>87</v>
      </c>
      <c r="B80" s="99" t="str">
        <f>'Прил. 3 фин'!B75</f>
        <v>Психолого-педагогическое сопровождение обучающихся всех категорий</v>
      </c>
      <c r="C80" s="30" t="s">
        <v>46</v>
      </c>
      <c r="D80" s="81">
        <f t="shared" ref="D80:J80" si="33">SUM(D81:D84)</f>
        <v>2743.8</v>
      </c>
      <c r="E80" s="81">
        <f t="shared" si="33"/>
        <v>0</v>
      </c>
      <c r="F80" s="81">
        <f t="shared" si="33"/>
        <v>0</v>
      </c>
      <c r="G80" s="81">
        <f t="shared" si="33"/>
        <v>0</v>
      </c>
      <c r="H80" s="81">
        <f t="shared" si="33"/>
        <v>0</v>
      </c>
      <c r="I80" s="81">
        <f t="shared" si="33"/>
        <v>0</v>
      </c>
      <c r="J80" s="81">
        <f t="shared" si="33"/>
        <v>0</v>
      </c>
      <c r="K80" s="50"/>
      <c r="L80" s="31">
        <f>SUM(D80:J80)</f>
        <v>2743.8</v>
      </c>
    </row>
    <row r="81" spans="1:12" ht="25.5">
      <c r="A81" s="97"/>
      <c r="B81" s="100"/>
      <c r="C81" s="30" t="s">
        <v>45</v>
      </c>
      <c r="D81" s="56">
        <f t="shared" ref="D81:J81" si="34">D86</f>
        <v>0</v>
      </c>
      <c r="E81" s="56">
        <f t="shared" si="34"/>
        <v>0</v>
      </c>
      <c r="F81" s="56">
        <f t="shared" si="34"/>
        <v>0</v>
      </c>
      <c r="G81" s="56">
        <f t="shared" si="34"/>
        <v>0</v>
      </c>
      <c r="H81" s="37">
        <f t="shared" si="34"/>
        <v>0</v>
      </c>
      <c r="I81" s="37">
        <f t="shared" si="34"/>
        <v>0</v>
      </c>
      <c r="J81" s="37">
        <f t="shared" si="34"/>
        <v>0</v>
      </c>
      <c r="K81" s="50"/>
    </row>
    <row r="82" spans="1:12" ht="25.5" customHeight="1">
      <c r="A82" s="97"/>
      <c r="B82" s="101"/>
      <c r="C82" s="30" t="s">
        <v>44</v>
      </c>
      <c r="D82" s="56">
        <f t="shared" ref="D82:J84" si="35">D87</f>
        <v>0</v>
      </c>
      <c r="E82" s="56">
        <f t="shared" si="35"/>
        <v>0</v>
      </c>
      <c r="F82" s="56">
        <f t="shared" si="35"/>
        <v>0</v>
      </c>
      <c r="G82" s="56">
        <f t="shared" si="35"/>
        <v>0</v>
      </c>
      <c r="H82" s="37">
        <f t="shared" si="35"/>
        <v>0</v>
      </c>
      <c r="I82" s="37">
        <f t="shared" si="35"/>
        <v>0</v>
      </c>
      <c r="J82" s="37">
        <f t="shared" si="35"/>
        <v>0</v>
      </c>
      <c r="K82" s="50"/>
    </row>
    <row r="83" spans="1:12" ht="15" customHeight="1">
      <c r="A83" s="97"/>
      <c r="B83" s="101"/>
      <c r="C83" s="30" t="s">
        <v>43</v>
      </c>
      <c r="D83" s="56">
        <f t="shared" si="35"/>
        <v>2743.8</v>
      </c>
      <c r="E83" s="56">
        <f t="shared" si="35"/>
        <v>0</v>
      </c>
      <c r="F83" s="56">
        <f t="shared" si="35"/>
        <v>0</v>
      </c>
      <c r="G83" s="56">
        <f t="shared" si="35"/>
        <v>0</v>
      </c>
      <c r="H83" s="37">
        <f t="shared" si="35"/>
        <v>0</v>
      </c>
      <c r="I83" s="37">
        <f t="shared" si="35"/>
        <v>0</v>
      </c>
      <c r="J83" s="37">
        <f t="shared" si="35"/>
        <v>0</v>
      </c>
      <c r="K83" s="50"/>
    </row>
    <row r="84" spans="1:12">
      <c r="A84" s="98"/>
      <c r="B84" s="102"/>
      <c r="C84" s="30" t="s">
        <v>41</v>
      </c>
      <c r="D84" s="56">
        <f t="shared" si="35"/>
        <v>0</v>
      </c>
      <c r="E84" s="56">
        <f t="shared" si="35"/>
        <v>0</v>
      </c>
      <c r="F84" s="56">
        <f t="shared" si="35"/>
        <v>0</v>
      </c>
      <c r="G84" s="56">
        <f t="shared" si="35"/>
        <v>0</v>
      </c>
      <c r="H84" s="37">
        <f t="shared" si="35"/>
        <v>0</v>
      </c>
      <c r="I84" s="37">
        <f t="shared" si="35"/>
        <v>0</v>
      </c>
      <c r="J84" s="37">
        <f t="shared" si="35"/>
        <v>0</v>
      </c>
      <c r="K84" s="50"/>
    </row>
    <row r="85" spans="1:12">
      <c r="A85" s="103" t="s">
        <v>30</v>
      </c>
      <c r="B85" s="106" t="str">
        <f>'Прил. 3 фин'!B76</f>
        <v>Реализация дополнительных общеобразовательных программ специального (коррекционного) обучения</v>
      </c>
      <c r="C85" s="30" t="s">
        <v>46</v>
      </c>
      <c r="D85" s="82">
        <f t="shared" ref="D85:J85" si="36">SUM(D86:D89)</f>
        <v>2743.8</v>
      </c>
      <c r="E85" s="82">
        <f t="shared" si="36"/>
        <v>0</v>
      </c>
      <c r="F85" s="82">
        <f t="shared" si="36"/>
        <v>0</v>
      </c>
      <c r="G85" s="82">
        <f t="shared" si="36"/>
        <v>0</v>
      </c>
      <c r="H85" s="82">
        <f t="shared" si="36"/>
        <v>0</v>
      </c>
      <c r="I85" s="82">
        <f t="shared" si="36"/>
        <v>0</v>
      </c>
      <c r="J85" s="82">
        <f t="shared" si="36"/>
        <v>0</v>
      </c>
      <c r="K85" s="50"/>
      <c r="L85" s="31">
        <f>SUM(D85:J85)</f>
        <v>2743.8</v>
      </c>
    </row>
    <row r="86" spans="1:12" ht="25.5">
      <c r="A86" s="104"/>
      <c r="B86" s="107"/>
      <c r="C86" s="30" t="s">
        <v>45</v>
      </c>
      <c r="D86" s="56">
        <v>0</v>
      </c>
      <c r="E86" s="56">
        <v>0</v>
      </c>
      <c r="F86" s="56">
        <v>0</v>
      </c>
      <c r="G86" s="56">
        <v>0</v>
      </c>
      <c r="H86" s="37">
        <v>0</v>
      </c>
      <c r="I86" s="37">
        <v>0</v>
      </c>
      <c r="J86" s="37">
        <v>0</v>
      </c>
      <c r="K86" s="50"/>
      <c r="L86" s="29"/>
    </row>
    <row r="87" spans="1:12" ht="25.5">
      <c r="A87" s="104"/>
      <c r="B87" s="108"/>
      <c r="C87" s="30" t="s">
        <v>44</v>
      </c>
      <c r="D87" s="56">
        <v>0</v>
      </c>
      <c r="E87" s="56">
        <v>0</v>
      </c>
      <c r="F87" s="56">
        <v>0</v>
      </c>
      <c r="G87" s="56">
        <v>0</v>
      </c>
      <c r="H87" s="37">
        <v>0</v>
      </c>
      <c r="I87" s="37">
        <v>0</v>
      </c>
      <c r="J87" s="37">
        <v>0</v>
      </c>
      <c r="K87" s="51"/>
      <c r="L87" s="29"/>
    </row>
    <row r="88" spans="1:12" ht="14.25" customHeight="1">
      <c r="A88" s="104"/>
      <c r="B88" s="108"/>
      <c r="C88" s="30" t="s">
        <v>43</v>
      </c>
      <c r="D88" s="56">
        <f>'Прил. 3 фин'!H76</f>
        <v>2743.8</v>
      </c>
      <c r="E88" s="56">
        <f>'Прил. 3 фин'!I76</f>
        <v>0</v>
      </c>
      <c r="F88" s="56">
        <f>'Прил. 3 фин'!J76</f>
        <v>0</v>
      </c>
      <c r="G88" s="56">
        <v>0</v>
      </c>
      <c r="H88" s="37">
        <v>0</v>
      </c>
      <c r="I88" s="37">
        <v>0</v>
      </c>
      <c r="J88" s="37">
        <v>0</v>
      </c>
      <c r="K88" s="50"/>
      <c r="L88" s="29"/>
    </row>
    <row r="89" spans="1:12" ht="15" customHeight="1">
      <c r="A89" s="105"/>
      <c r="B89" s="109"/>
      <c r="C89" s="30" t="s">
        <v>41</v>
      </c>
      <c r="D89" s="56">
        <v>0</v>
      </c>
      <c r="E89" s="56">
        <v>0</v>
      </c>
      <c r="F89" s="56">
        <v>0</v>
      </c>
      <c r="G89" s="56">
        <v>0</v>
      </c>
      <c r="H89" s="37">
        <v>0</v>
      </c>
      <c r="I89" s="37">
        <v>0</v>
      </c>
      <c r="J89" s="37">
        <v>0</v>
      </c>
      <c r="K89" s="51" t="s">
        <v>102</v>
      </c>
      <c r="L89" s="29"/>
    </row>
  </sheetData>
  <mergeCells count="41">
    <mergeCell ref="E2:J2"/>
    <mergeCell ref="A54:A58"/>
    <mergeCell ref="B54:B58"/>
    <mergeCell ref="A44:A48"/>
    <mergeCell ref="B44:B48"/>
    <mergeCell ref="L3:R3"/>
    <mergeCell ref="A29:A33"/>
    <mergeCell ref="B29:B33"/>
    <mergeCell ref="A49:A53"/>
    <mergeCell ref="B49:B53"/>
    <mergeCell ref="A39:A43"/>
    <mergeCell ref="B39:B43"/>
    <mergeCell ref="A34:A38"/>
    <mergeCell ref="B34:B38"/>
    <mergeCell ref="H1:J1"/>
    <mergeCell ref="A24:A28"/>
    <mergeCell ref="B24:B28"/>
    <mergeCell ref="A14:A18"/>
    <mergeCell ref="B9:B13"/>
    <mergeCell ref="A9:A13"/>
    <mergeCell ref="A19:A23"/>
    <mergeCell ref="B19:B23"/>
    <mergeCell ref="A4:J4"/>
    <mergeCell ref="A5:J5"/>
    <mergeCell ref="D6:J6"/>
    <mergeCell ref="B14:B18"/>
    <mergeCell ref="C6:C7"/>
    <mergeCell ref="A6:A7"/>
    <mergeCell ref="B6:B7"/>
    <mergeCell ref="A80:A84"/>
    <mergeCell ref="B80:B84"/>
    <mergeCell ref="A85:A89"/>
    <mergeCell ref="B85:B89"/>
    <mergeCell ref="A75:A79"/>
    <mergeCell ref="B75:B79"/>
    <mergeCell ref="A70:A74"/>
    <mergeCell ref="B70:B74"/>
    <mergeCell ref="A59:A63"/>
    <mergeCell ref="B59:B63"/>
    <mergeCell ref="A64:A69"/>
    <mergeCell ref="B64:B69"/>
  </mergeCells>
  <pageMargins left="0.59055118110236227" right="0.19685039370078741" top="0" bottom="0" header="0.59055118110236227" footer="0.19685039370078741"/>
  <pageSetup paperSize="9" scale="74" firstPageNumber="28" orientation="landscape" cellComments="asDisplayed" useFirstPageNumber="1" r:id="rId1"/>
  <headerFooter alignWithMargins="0"/>
  <rowBreaks count="2" manualBreakCount="2">
    <brk id="23" max="9" man="1"/>
    <brk id="5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 фин</vt:lpstr>
      <vt:lpstr>прил 4 ист</vt:lpstr>
      <vt:lpstr>'прил 4 ист'!Заголовки_для_печати</vt:lpstr>
      <vt:lpstr>'прил 4 ист'!Область_печати</vt:lpstr>
      <vt:lpstr>'Прил. 3 фин'!Область_печати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Жукова</cp:lastModifiedBy>
  <cp:lastPrinted>2026-01-27T09:09:05Z</cp:lastPrinted>
  <dcterms:created xsi:type="dcterms:W3CDTF">2011-03-10T11:24:53Z</dcterms:created>
  <dcterms:modified xsi:type="dcterms:W3CDTF">2026-02-09T16:06:09Z</dcterms:modified>
</cp:coreProperties>
</file>